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rtscz-my.sharepoint.com/personal/boris_vrbka_rts_cz/Documents/Plocha/Podstatné/Práce VZV/036 - 03-2025 - Šternberk + DPS Na Valech - střecha (schvaluje se ZD)/2. ZD/"/>
    </mc:Choice>
  </mc:AlternateContent>
  <xr:revisionPtr revIDLastSave="1" documentId="11_4A8F2F5CFB487CDCBBEA5AD66DDED1A63FE7DE9C" xr6:coauthVersionLast="47" xr6:coauthVersionMax="47" xr10:uidLastSave="{3CD80B47-94D8-4210-881C-70112FEC3EB4}"/>
  <bookViews>
    <workbookView xWindow="0" yWindow="0" windowWidth="28800" windowHeight="15600" xr2:uid="{00000000-000D-0000-FFFF-FFFF00000000}"/>
  </bookViews>
  <sheets>
    <sheet name="Rekapitulace stavby" sheetId="1" r:id="rId1"/>
    <sheet name="ROU2821 - Domov pro senio..." sheetId="2" r:id="rId2"/>
    <sheet name="ROU2822 - Zdravotechnika" sheetId="3" r:id="rId3"/>
    <sheet name="ROU2823 - Vzduchotechnika" sheetId="4" r:id="rId4"/>
    <sheet name="ROU2824 - Hromosvod" sheetId="5" r:id="rId5"/>
    <sheet name="ROU2825 - VRN" sheetId="6" r:id="rId6"/>
    <sheet name="Pokyny pro vyplnění" sheetId="7" r:id="rId7"/>
  </sheets>
  <definedNames>
    <definedName name="_xlnm._FilterDatabase" localSheetId="1" hidden="1">'ROU2821 - Domov pro senio...'!$C$93:$K$485</definedName>
    <definedName name="_xlnm._FilterDatabase" localSheetId="2" hidden="1">'ROU2822 - Zdravotechnika'!$C$80:$K$91</definedName>
    <definedName name="_xlnm._FilterDatabase" localSheetId="3" hidden="1">'ROU2823 - Vzduchotechnika'!$C$80:$K$100</definedName>
    <definedName name="_xlnm._FilterDatabase" localSheetId="4" hidden="1">'ROU2824 - Hromosvod'!$C$80:$K$102</definedName>
    <definedName name="_xlnm._FilterDatabase" localSheetId="5" hidden="1">'ROU2825 - VRN'!$C$79:$K$86</definedName>
    <definedName name="_xlnm.Print_Titles" localSheetId="0">'Rekapitulace stavby'!$52:$52</definedName>
    <definedName name="_xlnm.Print_Titles" localSheetId="1">'ROU2821 - Domov pro senio...'!$93:$93</definedName>
    <definedName name="_xlnm.Print_Titles" localSheetId="2">'ROU2822 - Zdravotechnika'!$80:$80</definedName>
    <definedName name="_xlnm.Print_Titles" localSheetId="3">'ROU2823 - Vzduchotechnika'!$80:$80</definedName>
    <definedName name="_xlnm.Print_Titles" localSheetId="4">'ROU2824 - Hromosvod'!$80:$80</definedName>
    <definedName name="_xlnm.Print_Titles" localSheetId="5">'ROU2825 - VRN'!$79:$79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'ROU2821 - Domov pro senio...'!$C$4:$J$39,'ROU2821 - Domov pro senio...'!$C$45:$J$75,'ROU2821 - Domov pro senio...'!$C$81:$K$485</definedName>
    <definedName name="_xlnm.Print_Area" localSheetId="2">'ROU2822 - Zdravotechnika'!$C$4:$J$39,'ROU2822 - Zdravotechnika'!$C$45:$J$62,'ROU2822 - Zdravotechnika'!$C$68:$K$91</definedName>
    <definedName name="_xlnm.Print_Area" localSheetId="3">'ROU2823 - Vzduchotechnika'!$C$4:$J$39,'ROU2823 - Vzduchotechnika'!$C$45:$J$62,'ROU2823 - Vzduchotechnika'!$C$68:$K$100</definedName>
    <definedName name="_xlnm.Print_Area" localSheetId="4">'ROU2824 - Hromosvod'!$C$4:$J$39,'ROU2824 - Hromosvod'!$C$45:$J$62,'ROU2824 - Hromosvod'!$C$68:$K$102</definedName>
    <definedName name="_xlnm.Print_Area" localSheetId="5">'ROU2825 - VRN'!$C$4:$J$39,'ROU2825 - VRN'!$C$45:$J$61,'ROU2825 - VRN'!$C$67:$K$86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 s="1"/>
  <c r="BI86" i="6"/>
  <c r="BH86" i="6"/>
  <c r="BG86" i="6"/>
  <c r="BE86" i="6"/>
  <c r="T86" i="6"/>
  <c r="R86" i="6"/>
  <c r="P86" i="6"/>
  <c r="BI85" i="6"/>
  <c r="BH85" i="6"/>
  <c r="BG85" i="6"/>
  <c r="BE85" i="6"/>
  <c r="T85" i="6"/>
  <c r="R85" i="6"/>
  <c r="P85" i="6"/>
  <c r="BI84" i="6"/>
  <c r="BH84" i="6"/>
  <c r="BG84" i="6"/>
  <c r="BE84" i="6"/>
  <c r="T84" i="6"/>
  <c r="R84" i="6"/>
  <c r="P84" i="6"/>
  <c r="BI83" i="6"/>
  <c r="BH83" i="6"/>
  <c r="BG83" i="6"/>
  <c r="BE83" i="6"/>
  <c r="T83" i="6"/>
  <c r="R83" i="6"/>
  <c r="P83" i="6"/>
  <c r="BI82" i="6"/>
  <c r="BH82" i="6"/>
  <c r="BG82" i="6"/>
  <c r="BE82" i="6"/>
  <c r="T82" i="6"/>
  <c r="R82" i="6"/>
  <c r="P82" i="6"/>
  <c r="J76" i="6"/>
  <c r="F76" i="6"/>
  <c r="F74" i="6"/>
  <c r="E72" i="6"/>
  <c r="J54" i="6"/>
  <c r="F54" i="6"/>
  <c r="F52" i="6"/>
  <c r="E50" i="6"/>
  <c r="J24" i="6"/>
  <c r="E24" i="6"/>
  <c r="J55" i="6" s="1"/>
  <c r="J23" i="6"/>
  <c r="J18" i="6"/>
  <c r="E18" i="6"/>
  <c r="F77" i="6" s="1"/>
  <c r="J17" i="6"/>
  <c r="J12" i="6"/>
  <c r="J74" i="6"/>
  <c r="E7" i="6"/>
  <c r="E48" i="6"/>
  <c r="J37" i="5"/>
  <c r="J36" i="5"/>
  <c r="AY58" i="1" s="1"/>
  <c r="J35" i="5"/>
  <c r="AX58" i="1" s="1"/>
  <c r="BI102" i="5"/>
  <c r="BH102" i="5"/>
  <c r="BG102" i="5"/>
  <c r="BE102" i="5"/>
  <c r="T102" i="5"/>
  <c r="R102" i="5"/>
  <c r="P102" i="5"/>
  <c r="BI101" i="5"/>
  <c r="BH101" i="5"/>
  <c r="BG101" i="5"/>
  <c r="BE101" i="5"/>
  <c r="T101" i="5"/>
  <c r="R101" i="5"/>
  <c r="P101" i="5"/>
  <c r="BI100" i="5"/>
  <c r="BH100" i="5"/>
  <c r="BG100" i="5"/>
  <c r="BE100" i="5"/>
  <c r="T100" i="5"/>
  <c r="R100" i="5"/>
  <c r="P100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BI87" i="5"/>
  <c r="BH87" i="5"/>
  <c r="BG87" i="5"/>
  <c r="BE87" i="5"/>
  <c r="T87" i="5"/>
  <c r="R87" i="5"/>
  <c r="P87" i="5"/>
  <c r="BI86" i="5"/>
  <c r="BH86" i="5"/>
  <c r="BG86" i="5"/>
  <c r="BE86" i="5"/>
  <c r="T86" i="5"/>
  <c r="R86" i="5"/>
  <c r="P86" i="5"/>
  <c r="BI85" i="5"/>
  <c r="BH85" i="5"/>
  <c r="BG85" i="5"/>
  <c r="BE85" i="5"/>
  <c r="T85" i="5"/>
  <c r="R85" i="5"/>
  <c r="P85" i="5"/>
  <c r="BI84" i="5"/>
  <c r="BH84" i="5"/>
  <c r="BG84" i="5"/>
  <c r="BE84" i="5"/>
  <c r="T84" i="5"/>
  <c r="R84" i="5"/>
  <c r="P84" i="5"/>
  <c r="BI83" i="5"/>
  <c r="BH83" i="5"/>
  <c r="BG83" i="5"/>
  <c r="BE83" i="5"/>
  <c r="T83" i="5"/>
  <c r="R83" i="5"/>
  <c r="P83" i="5"/>
  <c r="J77" i="5"/>
  <c r="F77" i="5"/>
  <c r="F75" i="5"/>
  <c r="E73" i="5"/>
  <c r="J54" i="5"/>
  <c r="F54" i="5"/>
  <c r="F52" i="5"/>
  <c r="E50" i="5"/>
  <c r="J24" i="5"/>
  <c r="E24" i="5"/>
  <c r="J78" i="5" s="1"/>
  <c r="J23" i="5"/>
  <c r="J18" i="5"/>
  <c r="E18" i="5"/>
  <c r="F78" i="5" s="1"/>
  <c r="J17" i="5"/>
  <c r="J12" i="5"/>
  <c r="J75" i="5"/>
  <c r="E7" i="5"/>
  <c r="E71" i="5"/>
  <c r="J37" i="4"/>
  <c r="J36" i="4"/>
  <c r="AY57" i="1" s="1"/>
  <c r="J35" i="4"/>
  <c r="AX57" i="1" s="1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BI87" i="4"/>
  <c r="BH87" i="4"/>
  <c r="BG87" i="4"/>
  <c r="BE87" i="4"/>
  <c r="T87" i="4"/>
  <c r="R87" i="4"/>
  <c r="P87" i="4"/>
  <c r="BI86" i="4"/>
  <c r="BH86" i="4"/>
  <c r="BG86" i="4"/>
  <c r="BE86" i="4"/>
  <c r="T86" i="4"/>
  <c r="R86" i="4"/>
  <c r="P86" i="4"/>
  <c r="BI85" i="4"/>
  <c r="BH85" i="4"/>
  <c r="BG85" i="4"/>
  <c r="BE85" i="4"/>
  <c r="T85" i="4"/>
  <c r="R85" i="4"/>
  <c r="P85" i="4"/>
  <c r="BI84" i="4"/>
  <c r="BH84" i="4"/>
  <c r="BG84" i="4"/>
  <c r="BE84" i="4"/>
  <c r="T84" i="4"/>
  <c r="R84" i="4"/>
  <c r="P84" i="4"/>
  <c r="BI83" i="4"/>
  <c r="BH83" i="4"/>
  <c r="BG83" i="4"/>
  <c r="BE83" i="4"/>
  <c r="T83" i="4"/>
  <c r="R83" i="4"/>
  <c r="P83" i="4"/>
  <c r="J77" i="4"/>
  <c r="F77" i="4"/>
  <c r="F75" i="4"/>
  <c r="E73" i="4"/>
  <c r="J54" i="4"/>
  <c r="F54" i="4"/>
  <c r="F52" i="4"/>
  <c r="E50" i="4"/>
  <c r="J24" i="4"/>
  <c r="E24" i="4"/>
  <c r="J55" i="4"/>
  <c r="J23" i="4"/>
  <c r="J18" i="4"/>
  <c r="E18" i="4"/>
  <c r="F78" i="4"/>
  <c r="J17" i="4"/>
  <c r="J12" i="4"/>
  <c r="J75" i="4" s="1"/>
  <c r="E7" i="4"/>
  <c r="E71" i="4" s="1"/>
  <c r="J37" i="3"/>
  <c r="J36" i="3"/>
  <c r="AY56" i="1"/>
  <c r="J35" i="3"/>
  <c r="AX56" i="1"/>
  <c r="BI90" i="3"/>
  <c r="BH90" i="3"/>
  <c r="BG90" i="3"/>
  <c r="BE90" i="3"/>
  <c r="T90" i="3"/>
  <c r="R90" i="3"/>
  <c r="P90" i="3"/>
  <c r="BI89" i="3"/>
  <c r="BH89" i="3"/>
  <c r="BG89" i="3"/>
  <c r="BE89" i="3"/>
  <c r="T89" i="3"/>
  <c r="R89" i="3"/>
  <c r="P89" i="3"/>
  <c r="BI88" i="3"/>
  <c r="BH88" i="3"/>
  <c r="BG88" i="3"/>
  <c r="BE88" i="3"/>
  <c r="T88" i="3"/>
  <c r="R88" i="3"/>
  <c r="P88" i="3"/>
  <c r="BI85" i="3"/>
  <c r="BH85" i="3"/>
  <c r="BG85" i="3"/>
  <c r="BE85" i="3"/>
  <c r="T85" i="3"/>
  <c r="R85" i="3"/>
  <c r="P85" i="3"/>
  <c r="BI84" i="3"/>
  <c r="BH84" i="3"/>
  <c r="BG84" i="3"/>
  <c r="BE84" i="3"/>
  <c r="T84" i="3"/>
  <c r="R84" i="3"/>
  <c r="P84" i="3"/>
  <c r="BI83" i="3"/>
  <c r="BH83" i="3"/>
  <c r="BG83" i="3"/>
  <c r="BE83" i="3"/>
  <c r="T83" i="3"/>
  <c r="R83" i="3"/>
  <c r="P83" i="3"/>
  <c r="J77" i="3"/>
  <c r="F77" i="3"/>
  <c r="F75" i="3"/>
  <c r="E73" i="3"/>
  <c r="J54" i="3"/>
  <c r="F54" i="3"/>
  <c r="F52" i="3"/>
  <c r="E50" i="3"/>
  <c r="J24" i="3"/>
  <c r="E24" i="3"/>
  <c r="J78" i="3" s="1"/>
  <c r="J23" i="3"/>
  <c r="J18" i="3"/>
  <c r="E18" i="3"/>
  <c r="F55" i="3" s="1"/>
  <c r="J17" i="3"/>
  <c r="J12" i="3"/>
  <c r="J75" i="3"/>
  <c r="E7" i="3"/>
  <c r="E71" i="3"/>
  <c r="J37" i="2"/>
  <c r="J36" i="2"/>
  <c r="AY55" i="1" s="1"/>
  <c r="J35" i="2"/>
  <c r="AX55" i="1" s="1"/>
  <c r="BI475" i="2"/>
  <c r="BH475" i="2"/>
  <c r="BG475" i="2"/>
  <c r="BE475" i="2"/>
  <c r="T475" i="2"/>
  <c r="R475" i="2"/>
  <c r="P475" i="2"/>
  <c r="BI471" i="2"/>
  <c r="BH471" i="2"/>
  <c r="BG471" i="2"/>
  <c r="BE471" i="2"/>
  <c r="T471" i="2"/>
  <c r="R471" i="2"/>
  <c r="P471" i="2"/>
  <c r="BI467" i="2"/>
  <c r="BH467" i="2"/>
  <c r="BG467" i="2"/>
  <c r="BE467" i="2"/>
  <c r="T467" i="2"/>
  <c r="R467" i="2"/>
  <c r="P467" i="2"/>
  <c r="BI463" i="2"/>
  <c r="BH463" i="2"/>
  <c r="BG463" i="2"/>
  <c r="BE463" i="2"/>
  <c r="T463" i="2"/>
  <c r="R463" i="2"/>
  <c r="P463" i="2"/>
  <c r="BI455" i="2"/>
  <c r="BH455" i="2"/>
  <c r="BG455" i="2"/>
  <c r="BE455" i="2"/>
  <c r="T455" i="2"/>
  <c r="T454" i="2" s="1"/>
  <c r="R455" i="2"/>
  <c r="R454" i="2" s="1"/>
  <c r="P455" i="2"/>
  <c r="P454" i="2" s="1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7" i="2"/>
  <c r="BH437" i="2"/>
  <c r="BG437" i="2"/>
  <c r="BE437" i="2"/>
  <c r="T437" i="2"/>
  <c r="R437" i="2"/>
  <c r="P437" i="2"/>
  <c r="BI433" i="2"/>
  <c r="BH433" i="2"/>
  <c r="BG433" i="2"/>
  <c r="BE433" i="2"/>
  <c r="T433" i="2"/>
  <c r="R433" i="2"/>
  <c r="P433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4" i="2"/>
  <c r="BH394" i="2"/>
  <c r="BG394" i="2"/>
  <c r="BE394" i="2"/>
  <c r="T394" i="2"/>
  <c r="R394" i="2"/>
  <c r="P394" i="2"/>
  <c r="BI390" i="2"/>
  <c r="BH390" i="2"/>
  <c r="BG390" i="2"/>
  <c r="BE390" i="2"/>
  <c r="T390" i="2"/>
  <c r="R390" i="2"/>
  <c r="P390" i="2"/>
  <c r="BI386" i="2"/>
  <c r="BH386" i="2"/>
  <c r="BG386" i="2"/>
  <c r="BE386" i="2"/>
  <c r="T386" i="2"/>
  <c r="R386" i="2"/>
  <c r="P386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2" i="2"/>
  <c r="BH362" i="2"/>
  <c r="BG362" i="2"/>
  <c r="BE362" i="2"/>
  <c r="T362" i="2"/>
  <c r="R362" i="2"/>
  <c r="P362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0" i="2"/>
  <c r="BH350" i="2"/>
  <c r="BG350" i="2"/>
  <c r="BE350" i="2"/>
  <c r="T350" i="2"/>
  <c r="R350" i="2"/>
  <c r="P350" i="2"/>
  <c r="BI346" i="2"/>
  <c r="BH346" i="2"/>
  <c r="BG346" i="2"/>
  <c r="BE346" i="2"/>
  <c r="T346" i="2"/>
  <c r="R346" i="2"/>
  <c r="P346" i="2"/>
  <c r="BI342" i="2"/>
  <c r="BH342" i="2"/>
  <c r="BG342" i="2"/>
  <c r="BE342" i="2"/>
  <c r="T342" i="2"/>
  <c r="R342" i="2"/>
  <c r="P342" i="2"/>
  <c r="BI335" i="2"/>
  <c r="BH335" i="2"/>
  <c r="BG335" i="2"/>
  <c r="BE335" i="2"/>
  <c r="T335" i="2"/>
  <c r="R335" i="2"/>
  <c r="P335" i="2"/>
  <c r="BI331" i="2"/>
  <c r="BH331" i="2"/>
  <c r="BG331" i="2"/>
  <c r="BE331" i="2"/>
  <c r="T331" i="2"/>
  <c r="R331" i="2"/>
  <c r="P331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3" i="2"/>
  <c r="BH263" i="2"/>
  <c r="BG263" i="2"/>
  <c r="BE263" i="2"/>
  <c r="T263" i="2"/>
  <c r="R263" i="2"/>
  <c r="P263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3" i="2"/>
  <c r="BH253" i="2"/>
  <c r="BG253" i="2"/>
  <c r="BE253" i="2"/>
  <c r="T253" i="2"/>
  <c r="R253" i="2"/>
  <c r="P253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T161" i="2" s="1"/>
  <c r="R162" i="2"/>
  <c r="R161" i="2" s="1"/>
  <c r="P162" i="2"/>
  <c r="P161" i="2" s="1"/>
  <c r="BI158" i="2"/>
  <c r="BH158" i="2"/>
  <c r="BG158" i="2"/>
  <c r="BE158" i="2"/>
  <c r="T158" i="2"/>
  <c r="T157" i="2" s="1"/>
  <c r="R158" i="2"/>
  <c r="R157" i="2" s="1"/>
  <c r="P158" i="2"/>
  <c r="P157" i="2" s="1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5" i="2"/>
  <c r="BH125" i="2"/>
  <c r="BG125" i="2"/>
  <c r="BE125" i="2"/>
  <c r="T125" i="2"/>
  <c r="R125" i="2"/>
  <c r="P125" i="2"/>
  <c r="BI121" i="2"/>
  <c r="BH121" i="2"/>
  <c r="BG121" i="2"/>
  <c r="BE121" i="2"/>
  <c r="T121" i="2"/>
  <c r="R121" i="2"/>
  <c r="P121" i="2"/>
  <c r="BI119" i="2"/>
  <c r="BH119" i="2"/>
  <c r="BG119" i="2"/>
  <c r="BE119" i="2"/>
  <c r="T119" i="2"/>
  <c r="R119" i="2"/>
  <c r="P119" i="2"/>
  <c r="BI117" i="2"/>
  <c r="BH117" i="2"/>
  <c r="BG117" i="2"/>
  <c r="BE117" i="2"/>
  <c r="T117" i="2"/>
  <c r="R117" i="2"/>
  <c r="P117" i="2"/>
  <c r="BI114" i="2"/>
  <c r="BH114" i="2"/>
  <c r="BG114" i="2"/>
  <c r="BE114" i="2"/>
  <c r="T114" i="2"/>
  <c r="R114" i="2"/>
  <c r="P114" i="2"/>
  <c r="BI97" i="2"/>
  <c r="BH97" i="2"/>
  <c r="BG97" i="2"/>
  <c r="BE97" i="2"/>
  <c r="T97" i="2"/>
  <c r="R97" i="2"/>
  <c r="P97" i="2"/>
  <c r="J90" i="2"/>
  <c r="F90" i="2"/>
  <c r="F88" i="2"/>
  <c r="E86" i="2"/>
  <c r="J54" i="2"/>
  <c r="F54" i="2"/>
  <c r="F52" i="2"/>
  <c r="E50" i="2"/>
  <c r="J24" i="2"/>
  <c r="E24" i="2"/>
  <c r="J91" i="2" s="1"/>
  <c r="J23" i="2"/>
  <c r="J18" i="2"/>
  <c r="E18" i="2"/>
  <c r="F55" i="2" s="1"/>
  <c r="J17" i="2"/>
  <c r="J12" i="2"/>
  <c r="J88" i="2"/>
  <c r="E7" i="2"/>
  <c r="E48" i="2"/>
  <c r="L50" i="1"/>
  <c r="AM50" i="1"/>
  <c r="AM49" i="1"/>
  <c r="L49" i="1"/>
  <c r="AM47" i="1"/>
  <c r="L47" i="1"/>
  <c r="L45" i="1"/>
  <c r="L44" i="1"/>
  <c r="J475" i="2"/>
  <c r="BK247" i="2"/>
  <c r="BK401" i="2"/>
  <c r="J271" i="2"/>
  <c r="BK471" i="2"/>
  <c r="J376" i="2"/>
  <c r="J301" i="2"/>
  <c r="J190" i="2"/>
  <c r="J121" i="2"/>
  <c r="J433" i="2"/>
  <c r="BK309" i="2"/>
  <c r="BK201" i="2"/>
  <c r="BK117" i="2"/>
  <c r="BK85" i="3"/>
  <c r="BK96" i="4"/>
  <c r="BK91" i="4"/>
  <c r="BK101" i="5"/>
  <c r="BK102" i="5"/>
  <c r="J83" i="6"/>
  <c r="J307" i="2"/>
  <c r="J372" i="2"/>
  <c r="BK475" i="2"/>
  <c r="J358" i="2"/>
  <c r="J201" i="2"/>
  <c r="J429" i="2"/>
  <c r="J277" i="2"/>
  <c r="BK188" i="2"/>
  <c r="BK90" i="3"/>
  <c r="BK84" i="4"/>
  <c r="J88" i="5"/>
  <c r="BK86" i="5"/>
  <c r="BK451" i="2"/>
  <c r="J381" i="2"/>
  <c r="BK119" i="2"/>
  <c r="BK331" i="2"/>
  <c r="J97" i="2"/>
  <c r="BK394" i="2"/>
  <c r="BK303" i="2"/>
  <c r="BK200" i="2"/>
  <c r="J129" i="2"/>
  <c r="J366" i="2"/>
  <c r="J275" i="2"/>
  <c r="BK149" i="2"/>
  <c r="J85" i="3"/>
  <c r="J85" i="4"/>
  <c r="J87" i="4"/>
  <c r="BK97" i="5"/>
  <c r="BK87" i="5"/>
  <c r="BK86" i="6"/>
  <c r="J404" i="2"/>
  <c r="J136" i="2"/>
  <c r="J354" i="2"/>
  <c r="BK444" i="2"/>
  <c r="J257" i="2"/>
  <c r="J444" i="2"/>
  <c r="BK307" i="2"/>
  <c r="BK147" i="2"/>
  <c r="J97" i="4"/>
  <c r="BK88" i="4"/>
  <c r="J89" i="5"/>
  <c r="BK83" i="6"/>
  <c r="J394" i="2"/>
  <c r="J299" i="2"/>
  <c r="J471" i="2"/>
  <c r="J335" i="2"/>
  <c r="J138" i="2"/>
  <c r="J386" i="2"/>
  <c r="BK305" i="2"/>
  <c r="BK217" i="2"/>
  <c r="BK445" i="2"/>
  <c r="BK382" i="2"/>
  <c r="BK271" i="2"/>
  <c r="BK168" i="2"/>
  <c r="J90" i="3"/>
  <c r="J89" i="4"/>
  <c r="J99" i="4"/>
  <c r="J98" i="5"/>
  <c r="J97" i="5"/>
  <c r="J83" i="5"/>
  <c r="BK237" i="2"/>
  <c r="BK311" i="2"/>
  <c r="BK437" i="2"/>
  <c r="BK281" i="2"/>
  <c r="J144" i="2"/>
  <c r="J442" i="2"/>
  <c r="J305" i="2"/>
  <c r="J158" i="2"/>
  <c r="BK99" i="4"/>
  <c r="J86" i="4"/>
  <c r="BK95" i="5"/>
  <c r="BK83" i="5"/>
  <c r="BK84" i="6"/>
  <c r="J309" i="2"/>
  <c r="BK441" i="2"/>
  <c r="J259" i="2"/>
  <c r="J440" i="2"/>
  <c r="J346" i="2"/>
  <c r="BK235" i="2"/>
  <c r="BK140" i="2"/>
  <c r="BK398" i="2"/>
  <c r="BK299" i="2"/>
  <c r="J217" i="2"/>
  <c r="BK121" i="2"/>
  <c r="F36" i="3"/>
  <c r="J342" i="2"/>
  <c r="J463" i="2"/>
  <c r="J253" i="2"/>
  <c r="J390" i="2"/>
  <c r="J219" i="2"/>
  <c r="BK114" i="2"/>
  <c r="BK377" i="2"/>
  <c r="J240" i="2"/>
  <c r="J83" i="3"/>
  <c r="BK98" i="4"/>
  <c r="J85" i="5"/>
  <c r="BK85" i="6"/>
  <c r="BK403" i="2"/>
  <c r="BK372" i="2"/>
  <c r="J168" i="2"/>
  <c r="J449" i="2"/>
  <c r="BK301" i="2"/>
  <c r="J149" i="2"/>
  <c r="J443" i="2"/>
  <c r="J426" i="2"/>
  <c r="BK335" i="2"/>
  <c r="BK259" i="2"/>
  <c r="BK158" i="2"/>
  <c r="BK134" i="2"/>
  <c r="BK452" i="2"/>
  <c r="BK404" i="2"/>
  <c r="J350" i="2"/>
  <c r="J284" i="2"/>
  <c r="BK219" i="2"/>
  <c r="BK138" i="2"/>
  <c r="BK84" i="3"/>
  <c r="BK100" i="4"/>
  <c r="BK87" i="4"/>
  <c r="J93" i="4"/>
  <c r="J100" i="5"/>
  <c r="J93" i="5"/>
  <c r="J94" i="5"/>
  <c r="J84" i="5"/>
  <c r="J467" i="2"/>
  <c r="BK366" i="2"/>
  <c r="BK467" i="2"/>
  <c r="J263" i="2"/>
  <c r="BK446" i="2"/>
  <c r="J382" i="2"/>
  <c r="J247" i="2"/>
  <c r="J125" i="2"/>
  <c r="J446" i="2"/>
  <c r="BK358" i="2"/>
  <c r="BK257" i="2"/>
  <c r="J134" i="2"/>
  <c r="BK83" i="3"/>
  <c r="BK90" i="4"/>
  <c r="J84" i="4"/>
  <c r="BK90" i="5"/>
  <c r="J95" i="5"/>
  <c r="J84" i="6"/>
  <c r="BK426" i="2"/>
  <c r="BK346" i="2"/>
  <c r="J188" i="2"/>
  <c r="BK390" i="2"/>
  <c r="BK297" i="2"/>
  <c r="J140" i="2"/>
  <c r="J445" i="2"/>
  <c r="BK381" i="2"/>
  <c r="J331" i="2"/>
  <c r="BK277" i="2"/>
  <c r="J175" i="2"/>
  <c r="J119" i="2"/>
  <c r="J412" i="2"/>
  <c r="BK354" i="2"/>
  <c r="J313" i="2"/>
  <c r="J249" i="2"/>
  <c r="BK162" i="2"/>
  <c r="J114" i="2"/>
  <c r="BK92" i="4"/>
  <c r="J92" i="4"/>
  <c r="BK97" i="4"/>
  <c r="J87" i="5"/>
  <c r="J101" i="5"/>
  <c r="BK84" i="5"/>
  <c r="BK88" i="5"/>
  <c r="J85" i="6"/>
  <c r="BK455" i="2"/>
  <c r="BK275" i="2"/>
  <c r="J377" i="2"/>
  <c r="BK129" i="2"/>
  <c r="BK412" i="2"/>
  <c r="BK313" i="2"/>
  <c r="BK177" i="2"/>
  <c r="J131" i="2"/>
  <c r="BK440" i="2"/>
  <c r="BK342" i="2"/>
  <c r="J268" i="2"/>
  <c r="BK131" i="2"/>
  <c r="J84" i="3"/>
  <c r="J98" i="4"/>
  <c r="J90" i="4"/>
  <c r="J90" i="5"/>
  <c r="BK98" i="5"/>
  <c r="J441" i="2"/>
  <c r="J311" i="2"/>
  <c r="BK125" i="2"/>
  <c r="BK429" i="2"/>
  <c r="BK376" i="2"/>
  <c r="BK175" i="2"/>
  <c r="J452" i="2"/>
  <c r="J398" i="2"/>
  <c r="BK350" i="2"/>
  <c r="BK284" i="2"/>
  <c r="BK240" i="2"/>
  <c r="J147" i="2"/>
  <c r="J117" i="2"/>
  <c r="BK443" i="2"/>
  <c r="BK362" i="2"/>
  <c r="J303" i="2"/>
  <c r="BK253" i="2"/>
  <c r="J152" i="2"/>
  <c r="J89" i="3"/>
  <c r="BK93" i="4"/>
  <c r="BK86" i="4"/>
  <c r="BK83" i="4"/>
  <c r="J91" i="5"/>
  <c r="J102" i="5"/>
  <c r="J86" i="5"/>
  <c r="BK93" i="5"/>
  <c r="J86" i="6"/>
  <c r="BK433" i="2"/>
  <c r="BK144" i="2"/>
  <c r="J413" i="2"/>
  <c r="BK155" i="2"/>
  <c r="J397" i="2"/>
  <c r="J315" i="2"/>
  <c r="J162" i="2"/>
  <c r="BK97" i="2"/>
  <c r="BK397" i="2"/>
  <c r="BK315" i="2"/>
  <c r="J235" i="2"/>
  <c r="J88" i="3"/>
  <c r="J91" i="4"/>
  <c r="J83" i="4"/>
  <c r="J96" i="4"/>
  <c r="BK89" i="5"/>
  <c r="J82" i="6"/>
  <c r="BK442" i="2"/>
  <c r="J401" i="2"/>
  <c r="BK268" i="2"/>
  <c r="J451" i="2"/>
  <c r="J370" i="2"/>
  <c r="J237" i="2"/>
  <c r="BK463" i="2"/>
  <c r="BK413" i="2"/>
  <c r="J362" i="2"/>
  <c r="J297" i="2"/>
  <c r="BK249" i="2"/>
  <c r="J155" i="2"/>
  <c r="AS54" i="1"/>
  <c r="BK263" i="2"/>
  <c r="J177" i="2"/>
  <c r="BK136" i="2"/>
  <c r="BK88" i="3"/>
  <c r="BK89" i="4"/>
  <c r="BK85" i="4"/>
  <c r="J96" i="5"/>
  <c r="J92" i="5"/>
  <c r="BK96" i="5"/>
  <c r="BK100" i="5"/>
  <c r="BK94" i="5"/>
  <c r="BK82" i="6"/>
  <c r="BK386" i="2"/>
  <c r="BK190" i="2"/>
  <c r="J437" i="2"/>
  <c r="J281" i="2"/>
  <c r="J455" i="2"/>
  <c r="BK370" i="2"/>
  <c r="J295" i="2"/>
  <c r="BK152" i="2"/>
  <c r="BK449" i="2"/>
  <c r="J403" i="2"/>
  <c r="BK295" i="2"/>
  <c r="J200" i="2"/>
  <c r="BK89" i="3"/>
  <c r="J88" i="4"/>
  <c r="J100" i="4"/>
  <c r="BK92" i="5"/>
  <c r="BK85" i="5"/>
  <c r="BK91" i="5"/>
  <c r="P96" i="2" l="1"/>
  <c r="P95" i="2"/>
  <c r="P133" i="2"/>
  <c r="BK167" i="2"/>
  <c r="J167" i="2" s="1"/>
  <c r="J66" i="2" s="1"/>
  <c r="P239" i="2"/>
  <c r="P270" i="2"/>
  <c r="P283" i="2"/>
  <c r="R400" i="2"/>
  <c r="T428" i="2"/>
  <c r="BK462" i="2"/>
  <c r="J462" i="2" s="1"/>
  <c r="J74" i="2" s="1"/>
  <c r="BK82" i="3"/>
  <c r="J82" i="3"/>
  <c r="J60" i="3" s="1"/>
  <c r="BK87" i="3"/>
  <c r="J87" i="3" s="1"/>
  <c r="J61" i="3" s="1"/>
  <c r="R82" i="5"/>
  <c r="R81" i="5"/>
  <c r="R99" i="5"/>
  <c r="T96" i="2"/>
  <c r="R133" i="2"/>
  <c r="R167" i="2"/>
  <c r="BK239" i="2"/>
  <c r="J239" i="2"/>
  <c r="J67" i="2" s="1"/>
  <c r="BK270" i="2"/>
  <c r="J270" i="2" s="1"/>
  <c r="J68" i="2" s="1"/>
  <c r="R270" i="2"/>
  <c r="R283" i="2"/>
  <c r="P400" i="2"/>
  <c r="BK428" i="2"/>
  <c r="J428" i="2" s="1"/>
  <c r="J71" i="2" s="1"/>
  <c r="BK448" i="2"/>
  <c r="J448" i="2"/>
  <c r="J72" i="2" s="1"/>
  <c r="T448" i="2"/>
  <c r="T462" i="2"/>
  <c r="T82" i="3"/>
  <c r="T87" i="3"/>
  <c r="BK82" i="4"/>
  <c r="J82" i="4" s="1"/>
  <c r="J60" i="4" s="1"/>
  <c r="T82" i="4"/>
  <c r="R95" i="4"/>
  <c r="T82" i="5"/>
  <c r="T81" i="5"/>
  <c r="T99" i="5"/>
  <c r="P81" i="6"/>
  <c r="P80" i="6" s="1"/>
  <c r="AU59" i="1" s="1"/>
  <c r="BK96" i="2"/>
  <c r="J96" i="2" s="1"/>
  <c r="J61" i="2" s="1"/>
  <c r="BK133" i="2"/>
  <c r="J133" i="2" s="1"/>
  <c r="J62" i="2" s="1"/>
  <c r="P167" i="2"/>
  <c r="R239" i="2"/>
  <c r="BK283" i="2"/>
  <c r="J283" i="2"/>
  <c r="J69" i="2" s="1"/>
  <c r="BK400" i="2"/>
  <c r="J400" i="2" s="1"/>
  <c r="J70" i="2" s="1"/>
  <c r="P428" i="2"/>
  <c r="P448" i="2"/>
  <c r="R462" i="2"/>
  <c r="P82" i="3"/>
  <c r="R87" i="3"/>
  <c r="P82" i="4"/>
  <c r="P95" i="4"/>
  <c r="P82" i="5"/>
  <c r="P81" i="5" s="1"/>
  <c r="AU58" i="1" s="1"/>
  <c r="P99" i="5"/>
  <c r="BK81" i="6"/>
  <c r="BK80" i="6" s="1"/>
  <c r="J80" i="6" s="1"/>
  <c r="J59" i="6" s="1"/>
  <c r="R81" i="6"/>
  <c r="R80" i="6" s="1"/>
  <c r="R96" i="2"/>
  <c r="R95" i="2" s="1"/>
  <c r="T133" i="2"/>
  <c r="T167" i="2"/>
  <c r="T239" i="2"/>
  <c r="T270" i="2"/>
  <c r="T283" i="2"/>
  <c r="T400" i="2"/>
  <c r="R428" i="2"/>
  <c r="R448" i="2"/>
  <c r="P462" i="2"/>
  <c r="R82" i="3"/>
  <c r="R81" i="3"/>
  <c r="P87" i="3"/>
  <c r="R82" i="4"/>
  <c r="R81" i="4" s="1"/>
  <c r="BK95" i="4"/>
  <c r="J95" i="4" s="1"/>
  <c r="J61" i="4" s="1"/>
  <c r="T95" i="4"/>
  <c r="BK82" i="5"/>
  <c r="J82" i="5" s="1"/>
  <c r="J60" i="5" s="1"/>
  <c r="BK99" i="5"/>
  <c r="J99" i="5"/>
  <c r="J61" i="5" s="1"/>
  <c r="T81" i="6"/>
  <c r="T80" i="6" s="1"/>
  <c r="BK454" i="2"/>
  <c r="J454" i="2" s="1"/>
  <c r="J73" i="2" s="1"/>
  <c r="BK157" i="2"/>
  <c r="J157" i="2"/>
  <c r="J63" i="2" s="1"/>
  <c r="BK161" i="2"/>
  <c r="J161" i="2" s="1"/>
  <c r="J65" i="2" s="1"/>
  <c r="J77" i="6"/>
  <c r="BF82" i="6"/>
  <c r="BF85" i="6"/>
  <c r="F55" i="6"/>
  <c r="BF83" i="6"/>
  <c r="BF84" i="6"/>
  <c r="J52" i="6"/>
  <c r="E70" i="6"/>
  <c r="BF86" i="6"/>
  <c r="J52" i="5"/>
  <c r="F55" i="5"/>
  <c r="BF83" i="5"/>
  <c r="BF84" i="5"/>
  <c r="BF88" i="5"/>
  <c r="BF95" i="5"/>
  <c r="E48" i="5"/>
  <c r="J55" i="5"/>
  <c r="BF85" i="5"/>
  <c r="BF87" i="5"/>
  <c r="BF91" i="5"/>
  <c r="BF92" i="5"/>
  <c r="BF93" i="5"/>
  <c r="BF101" i="5"/>
  <c r="BF89" i="5"/>
  <c r="BF94" i="5"/>
  <c r="BF96" i="5"/>
  <c r="BF86" i="5"/>
  <c r="BF90" i="5"/>
  <c r="BF97" i="5"/>
  <c r="BF98" i="5"/>
  <c r="BF100" i="5"/>
  <c r="BF102" i="5"/>
  <c r="E48" i="4"/>
  <c r="J78" i="4"/>
  <c r="BF93" i="4"/>
  <c r="BF90" i="4"/>
  <c r="BF91" i="4"/>
  <c r="BF97" i="4"/>
  <c r="F55" i="4"/>
  <c r="BF83" i="4"/>
  <c r="BF84" i="4"/>
  <c r="BF86" i="4"/>
  <c r="BF88" i="4"/>
  <c r="BF92" i="4"/>
  <c r="BF96" i="4"/>
  <c r="BF98" i="4"/>
  <c r="BF99" i="4"/>
  <c r="BF100" i="4"/>
  <c r="J52" i="4"/>
  <c r="BF85" i="4"/>
  <c r="BF87" i="4"/>
  <c r="BF89" i="4"/>
  <c r="E48" i="3"/>
  <c r="J55" i="3"/>
  <c r="J52" i="3"/>
  <c r="F78" i="3"/>
  <c r="BF85" i="3"/>
  <c r="BF88" i="3"/>
  <c r="BF89" i="3"/>
  <c r="BC56" i="1"/>
  <c r="BF83" i="3"/>
  <c r="BF84" i="3"/>
  <c r="BF90" i="3"/>
  <c r="E84" i="2"/>
  <c r="F91" i="2"/>
  <c r="BF97" i="2"/>
  <c r="BF129" i="2"/>
  <c r="BF131" i="2"/>
  <c r="BF138" i="2"/>
  <c r="BF144" i="2"/>
  <c r="BF149" i="2"/>
  <c r="BF155" i="2"/>
  <c r="BF168" i="2"/>
  <c r="BF188" i="2"/>
  <c r="BF190" i="2"/>
  <c r="BF200" i="2"/>
  <c r="BF201" i="2"/>
  <c r="BF240" i="2"/>
  <c r="BF247" i="2"/>
  <c r="BF275" i="2"/>
  <c r="BF284" i="2"/>
  <c r="BF297" i="2"/>
  <c r="BF299" i="2"/>
  <c r="BF301" i="2"/>
  <c r="BF303" i="2"/>
  <c r="BF309" i="2"/>
  <c r="BF311" i="2"/>
  <c r="BF331" i="2"/>
  <c r="BF342" i="2"/>
  <c r="BF346" i="2"/>
  <c r="BF358" i="2"/>
  <c r="BF366" i="2"/>
  <c r="BF372" i="2"/>
  <c r="BF381" i="2"/>
  <c r="BF386" i="2"/>
  <c r="BF390" i="2"/>
  <c r="BF404" i="2"/>
  <c r="BF413" i="2"/>
  <c r="BF429" i="2"/>
  <c r="BF437" i="2"/>
  <c r="BF443" i="2"/>
  <c r="BF451" i="2"/>
  <c r="J52" i="2"/>
  <c r="BF119" i="2"/>
  <c r="BF134" i="2"/>
  <c r="BF175" i="2"/>
  <c r="BF217" i="2"/>
  <c r="BF219" i="2"/>
  <c r="BF235" i="2"/>
  <c r="BF253" i="2"/>
  <c r="BF259" i="2"/>
  <c r="BF295" i="2"/>
  <c r="BF307" i="2"/>
  <c r="BF313" i="2"/>
  <c r="BF350" i="2"/>
  <c r="BF354" i="2"/>
  <c r="BF370" i="2"/>
  <c r="BF376" i="2"/>
  <c r="BF394" i="2"/>
  <c r="BF397" i="2"/>
  <c r="BF401" i="2"/>
  <c r="BF403" i="2"/>
  <c r="BF441" i="2"/>
  <c r="BF446" i="2"/>
  <c r="BF449" i="2"/>
  <c r="BF467" i="2"/>
  <c r="J55" i="2"/>
  <c r="BF114" i="2"/>
  <c r="BF117" i="2"/>
  <c r="BF125" i="2"/>
  <c r="BF136" i="2"/>
  <c r="BF147" i="2"/>
  <c r="BF152" i="2"/>
  <c r="BF249" i="2"/>
  <c r="BF257" i="2"/>
  <c r="BF268" i="2"/>
  <c r="BF277" i="2"/>
  <c r="BF315" i="2"/>
  <c r="BF412" i="2"/>
  <c r="BF426" i="2"/>
  <c r="BF433" i="2"/>
  <c r="BF442" i="2"/>
  <c r="BF452" i="2"/>
  <c r="BF463" i="2"/>
  <c r="BF121" i="2"/>
  <c r="BF140" i="2"/>
  <c r="BF158" i="2"/>
  <c r="BF162" i="2"/>
  <c r="BF177" i="2"/>
  <c r="BF237" i="2"/>
  <c r="BF263" i="2"/>
  <c r="BF271" i="2"/>
  <c r="BF281" i="2"/>
  <c r="BF305" i="2"/>
  <c r="BF335" i="2"/>
  <c r="BF362" i="2"/>
  <c r="BF377" i="2"/>
  <c r="BF382" i="2"/>
  <c r="BF398" i="2"/>
  <c r="BF440" i="2"/>
  <c r="BF444" i="2"/>
  <c r="BF445" i="2"/>
  <c r="BF455" i="2"/>
  <c r="BF471" i="2"/>
  <c r="BF475" i="2"/>
  <c r="F35" i="2"/>
  <c r="BB55" i="1" s="1"/>
  <c r="J33" i="5"/>
  <c r="AV58" i="1"/>
  <c r="J33" i="4"/>
  <c r="AV57" i="1"/>
  <c r="F37" i="5"/>
  <c r="BD58" i="1"/>
  <c r="J33" i="2"/>
  <c r="AV55" i="1" s="1"/>
  <c r="F36" i="4"/>
  <c r="BC57" i="1"/>
  <c r="F36" i="5"/>
  <c r="BC58" i="1"/>
  <c r="J33" i="6"/>
  <c r="AV59" i="1"/>
  <c r="F37" i="6"/>
  <c r="BD59" i="1"/>
  <c r="F33" i="2"/>
  <c r="AZ55" i="1" s="1"/>
  <c r="F37" i="2"/>
  <c r="BD55" i="1" s="1"/>
  <c r="F33" i="6"/>
  <c r="AZ59" i="1"/>
  <c r="J33" i="3"/>
  <c r="AV56" i="1"/>
  <c r="F35" i="3"/>
  <c r="BB56" i="1"/>
  <c r="F33" i="3"/>
  <c r="AZ56" i="1"/>
  <c r="F37" i="3"/>
  <c r="BD56" i="1"/>
  <c r="F37" i="4"/>
  <c r="BD57" i="1"/>
  <c r="F35" i="4"/>
  <c r="BB57" i="1"/>
  <c r="F35" i="5"/>
  <c r="BB58" i="1"/>
  <c r="F33" i="5"/>
  <c r="AZ58" i="1"/>
  <c r="F35" i="6"/>
  <c r="BB59" i="1"/>
  <c r="F36" i="6"/>
  <c r="BC59" i="1"/>
  <c r="F33" i="4"/>
  <c r="AZ57" i="1"/>
  <c r="F36" i="2"/>
  <c r="BC55" i="1" s="1"/>
  <c r="BK95" i="2" l="1"/>
  <c r="J95" i="2" s="1"/>
  <c r="J60" i="2" s="1"/>
  <c r="T160" i="2"/>
  <c r="P81" i="4"/>
  <c r="AU57" i="1"/>
  <c r="P160" i="2"/>
  <c r="R160" i="2"/>
  <c r="R94" i="2" s="1"/>
  <c r="T81" i="4"/>
  <c r="T81" i="3"/>
  <c r="P81" i="3"/>
  <c r="AU56" i="1" s="1"/>
  <c r="T95" i="2"/>
  <c r="T94" i="2" s="1"/>
  <c r="P94" i="2"/>
  <c r="AU55" i="1" s="1"/>
  <c r="BK81" i="5"/>
  <c r="J81" i="5" s="1"/>
  <c r="J81" i="6"/>
  <c r="J60" i="6" s="1"/>
  <c r="BK81" i="3"/>
  <c r="J81" i="3" s="1"/>
  <c r="J59" i="3" s="1"/>
  <c r="BK160" i="2"/>
  <c r="J160" i="2"/>
  <c r="J64" i="2" s="1"/>
  <c r="BK81" i="4"/>
  <c r="J81" i="4" s="1"/>
  <c r="J59" i="4" s="1"/>
  <c r="BK94" i="2"/>
  <c r="J94" i="2" s="1"/>
  <c r="J59" i="2" s="1"/>
  <c r="F34" i="4"/>
  <c r="BA57" i="1"/>
  <c r="BD54" i="1"/>
  <c r="W33" i="1"/>
  <c r="J30" i="6"/>
  <c r="AG59" i="1" s="1"/>
  <c r="F34" i="3"/>
  <c r="BA56" i="1" s="1"/>
  <c r="F34" i="5"/>
  <c r="BA58" i="1" s="1"/>
  <c r="F34" i="6"/>
  <c r="BA59" i="1" s="1"/>
  <c r="J34" i="6"/>
  <c r="AW59" i="1" s="1"/>
  <c r="AT59" i="1" s="1"/>
  <c r="J34" i="3"/>
  <c r="AW56" i="1" s="1"/>
  <c r="AT56" i="1" s="1"/>
  <c r="AZ54" i="1"/>
  <c r="AV54" i="1"/>
  <c r="AK29" i="1" s="1"/>
  <c r="J34" i="2"/>
  <c r="AW55" i="1" s="1"/>
  <c r="AT55" i="1" s="1"/>
  <c r="J34" i="5"/>
  <c r="AW58" i="1"/>
  <c r="AT58" i="1" s="1"/>
  <c r="J34" i="4"/>
  <c r="AW57" i="1" s="1"/>
  <c r="AT57" i="1" s="1"/>
  <c r="BB54" i="1"/>
  <c r="W31" i="1"/>
  <c r="BC54" i="1"/>
  <c r="W32" i="1"/>
  <c r="F34" i="2"/>
  <c r="BA55" i="1"/>
  <c r="J59" i="5" l="1"/>
  <c r="J30" i="5"/>
  <c r="AN59" i="1"/>
  <c r="AG58" i="1"/>
  <c r="AN58" i="1" s="1"/>
  <c r="J39" i="6"/>
  <c r="J39" i="5"/>
  <c r="AU54" i="1"/>
  <c r="AY54" i="1"/>
  <c r="J30" i="3"/>
  <c r="AG56" i="1" s="1"/>
  <c r="W29" i="1"/>
  <c r="AX54" i="1"/>
  <c r="J30" i="4"/>
  <c r="AG57" i="1" s="1"/>
  <c r="J30" i="2"/>
  <c r="AG55" i="1" s="1"/>
  <c r="BA54" i="1"/>
  <c r="AW54" i="1" s="1"/>
  <c r="AK30" i="1" s="1"/>
  <c r="J39" i="4" l="1"/>
  <c r="J39" i="3"/>
  <c r="J39" i="2"/>
  <c r="AN55" i="1"/>
  <c r="AN56" i="1"/>
  <c r="AN57" i="1"/>
  <c r="AT54" i="1"/>
  <c r="W30" i="1"/>
  <c r="AG54" i="1"/>
  <c r="AK26" i="1"/>
  <c r="AK35" i="1" s="1"/>
  <c r="AN54" i="1" l="1"/>
</calcChain>
</file>

<file path=xl/sharedStrings.xml><?xml version="1.0" encoding="utf-8"?>
<sst xmlns="http://schemas.openxmlformats.org/spreadsheetml/2006/main" count="5661" uniqueCount="1110">
  <si>
    <t>Export Komplet</t>
  </si>
  <si>
    <t>VZ</t>
  </si>
  <si>
    <t>2.0</t>
  </si>
  <si>
    <t/>
  </si>
  <si>
    <t>False</t>
  </si>
  <si>
    <t>{2e44dbc4-4513-4dd2-bc2c-5ad80d397081}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</si>
  <si>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</si>
  <si>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</si>
  <si>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</si>
  <si>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</si>
  <si>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</si>
  <si>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</si>
  <si>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</si>
  <si>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</si>
  <si>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</si>
  <si>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ROU282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</si>
  <si>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</si>
  <si>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</si>
  <si>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Šternberk, Domov pro seniory Na Valech - střecha</t>
  </si>
  <si>
    <t>KSO:</t>
  </si>
  <si>
    <t>CC-CZ:</t>
  </si>
  <si>
    <t>Místo:</t>
  </si>
  <si>
    <t>Šternberk</t>
  </si>
  <si>
    <t>Datum:</t>
  </si>
  <si>
    <t>6. 2. 2025</t>
  </si>
  <si>
    <t>Zadavatel:</t>
  </si>
  <si>
    <t>IČ:</t>
  </si>
  <si>
    <t>Město Šternberk, Horní nám. 78/16, Šternberk</t>
  </si>
  <si>
    <t>DIČ:</t>
  </si>
  <si>
    <t>Účastník:</t>
  </si>
  <si>
    <t>Vyplň údaj</t>
  </si>
  <si>
    <t>Projektant:</t>
  </si>
  <si>
    <t>Ing. arch. Blanka Zlamalová, Ing. Lukáš Roubal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</si>
  <si>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</si>
  <si>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</si>
  <si>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</si>
  <si>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</si>
  <si>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</si>
  <si>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</si>
  <si>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</si>
  <si>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</si>
  <si>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</si>
  <si>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</si>
  <si>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</si>
  <si>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</si>
  <si>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</si>
  <si>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</si>
  <si>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</si>
  <si>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</si>
  <si>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</si>
  <si>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</si>
  <si>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</si>
  <si>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</si>
  <si>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</si>
  <si>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</si>
  <si>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</si>
  <si>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</si>
  <si>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</si>
  <si>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</si>
  <si>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</si>
  <si>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</si>
  <si>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</si>
  <si>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</si>
  <si>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</si>
  <si>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</si>
  <si>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</si>
  <si>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</si>
  <si>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</si>
  <si>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</si>
  <si>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</si>
  <si>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</si>
  <si>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</si>
  <si>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</si>
  <si>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</si>
  <si>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</si>
  <si>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</si>
  <si>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</si>
  <si>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ROU2821</t>
  </si>
  <si>
    <t>Domov pro seniory - střecha - stavební část</t>
  </si>
  <si>
    <t>STA</t>
  </si>
  <si>
    <t>1</t>
  </si>
  <si>
    <t>{e3cfc78e-2f19-41b6-b796-e4f053cc4d8a}</t>
  </si>
  <si>
    <t>ROU2822</t>
  </si>
  <si>
    <t>Zdravotechnika</t>
  </si>
  <si>
    <t>{0a081808-fdd4-4482-9849-f44952584456}</t>
  </si>
  <si>
    <t>ROU2823</t>
  </si>
  <si>
    <t>Vzduchotechnika</t>
  </si>
  <si>
    <t>{37f396bb-5211-4325-87f9-6db938616d09}</t>
  </si>
  <si>
    <t>ROU2824</t>
  </si>
  <si>
    <t>Hromosvod</t>
  </si>
  <si>
    <t>{a5f1994f-d051-4623-aa6d-5800f76a777d}</t>
  </si>
  <si>
    <t>ROU2825</t>
  </si>
  <si>
    <t>VRN</t>
  </si>
  <si>
    <t>{899b2421-8df3-4ea4-8409-1ed046ce019a}</t>
  </si>
  <si>
    <t>KRYCÍ LIST SOUPISU PRACÍ</t>
  </si>
  <si>
    <t>Objekt:</t>
  </si>
  <si>
    <t>ROU2821 - Domov pro seniory - střecha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</si>
  <si>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</si>
  <si>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</si>
  <si>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</si>
  <si>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</si>
  <si>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</si>
  <si>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</si>
  <si>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</si>
  <si>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</si>
  <si>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</si>
  <si>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</si>
  <si>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</si>
  <si>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</si>
  <si>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</si>
  <si>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</si>
  <si>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</si>
  <si>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</si>
  <si>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</si>
  <si>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</si>
  <si>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</si>
  <si>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</si>
  <si>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</si>
  <si>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</si>
  <si>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</si>
  <si>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</si>
  <si>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</si>
  <si>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</si>
  <si>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</si>
  <si>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</si>
  <si>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</si>
  <si>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</si>
  <si>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</si>
  <si>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</si>
  <si>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</si>
  <si>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</si>
  <si>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</si>
  <si>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</si>
  <si>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</si>
  <si>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</si>
  <si>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</si>
  <si>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Lešení řadové trubkové lehké pracovní s podlahami s provozním zatížením tř. 3 do 200 kg/m2 šířky tř. W09 od 0,9 do 1,2 m, výšky výšky do 10 m montáž</t>
  </si>
  <si>
    <t>m2</t>
  </si>
  <si>
    <t>CS ÚRS 2025 01</t>
  </si>
  <si>
    <t>4</t>
  </si>
  <si>
    <t>2</t>
  </si>
  <si>
    <t>-979531124</t>
  </si>
  <si>
    <t>Online PSC</t>
  </si>
  <si>
    <t>https://podminky.urs.cz/item/CS_URS_2025_01/941111121</t>
  </si>
  <si>
    <t>VV</t>
  </si>
  <si>
    <t>" západní pohled "</t>
  </si>
  <si>
    <t>(0,2+15,69+6,505+0,2)*8,5</t>
  </si>
  <si>
    <t>"  severní pohled - část s výtahem "</t>
  </si>
  <si>
    <t>6,9*8,5+(6,9+4,5)/2*2+4,5*1,3/2</t>
  </si>
  <si>
    <t>" dtto, část bez výtahu "</t>
  </si>
  <si>
    <t>5,7*4+3,3*0,6+0,6*3,5</t>
  </si>
  <si>
    <t>(5,7+3,7)/2*2,2</t>
  </si>
  <si>
    <t>3,7*1,2/2</t>
  </si>
  <si>
    <t>" pohled východní "</t>
  </si>
  <si>
    <t>15,7*(5+4)/2</t>
  </si>
  <si>
    <t>2,8*9,4</t>
  </si>
  <si>
    <t>3,5*9,8</t>
  </si>
  <si>
    <t>" pohled jižní "</t>
  </si>
  <si>
    <t>14,8*8</t>
  </si>
  <si>
    <t>Součet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</si>
  <si>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</si>
  <si>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</si>
  <si>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294342411</t>
  </si>
  <si>
    <t>https://podminky.urs.cz/item/CS_URS_2025_01/941111221</t>
  </si>
  <si>
    <t>554*3</t>
  </si>
  <si>
    <t>3</t>
  </si>
  <si>
    <t>941111821</t>
  </si>
  <si>
    <t>Lešení řadové trubkové lehké pracovní s podlahami s provozním zatížením tř. 3 do 200 kg/m2 šířky tř. W09 od 0,9 do 1,2 m, výšky výšky do 10 m demontáž</t>
  </si>
  <si>
    <t>336265197</t>
  </si>
  <si>
    <t>https://podminky.urs.cz/item/CS_URS_2025_01/941111821</t>
  </si>
  <si>
    <t>949101111</t>
  </si>
  <si>
    <t>Lešení pomocné pracovní pro objekty pozemních staveb pro zatížení do 150 kg/m2, o výšce lešeňové podlahy do 1,9 m</t>
  </si>
  <si>
    <t>-1641417856</t>
  </si>
  <si>
    <t>https://podminky.urs.cz/item/CS_URS_2025_01/949101111</t>
  </si>
  <si>
    <t>5</t>
  </si>
  <si>
    <t>952901111</t>
  </si>
  <si>
    <t>Vyčištění budov nebo objektů před předáním do užívání budov bytové nebo občanské výstavby, světlé výšky podlaží do 4 m</t>
  </si>
  <si>
    <t>-788660979</t>
  </si>
  <si>
    <t>https://podminky.urs.cz/item/CS_URS_2025_01/952901111</t>
  </si>
  <si>
    <t>"  m.č.301,304,307 "</t>
  </si>
  <si>
    <t>44</t>
  </si>
  <si>
    <t>6</t>
  </si>
  <si>
    <t>968082015</t>
  </si>
  <si>
    <t>Vybourání plastových rámů oken s křídly, dveřních zárubní, vrat rámu oken s křídly, plochy do 1 m2</t>
  </si>
  <si>
    <t>-901780125</t>
  </si>
  <si>
    <t>https://podminky.urs.cz/item/CS_URS_2025_01/968082015</t>
  </si>
  <si>
    <t>" vikýře "</t>
  </si>
  <si>
    <t>1*8</t>
  </si>
  <si>
    <t>7</t>
  </si>
  <si>
    <t>993111111</t>
  </si>
  <si>
    <t>Dovoz a odvoz lešení včetně naložení a složení řadového, na vzdálenost do 10 km</t>
  </si>
  <si>
    <t>-2064469287</t>
  </si>
  <si>
    <t>https://podminky.urs.cz/item/CS_URS_2025_01/993111111</t>
  </si>
  <si>
    <t>8</t>
  </si>
  <si>
    <t>993111119</t>
  </si>
  <si>
    <t>Dovoz a odvoz lešení včetně naložení a složení řadového, na vzdálenost Příplatek k ceně za každých dalších i započatých 10 km přes 10 km</t>
  </si>
  <si>
    <t>251525846</t>
  </si>
  <si>
    <t>https://podminky.urs.cz/item/CS_URS_2025_01/993111119</t>
  </si>
  <si>
    <t>997</t>
  </si>
  <si>
    <t>Přesun sutě</t>
  </si>
  <si>
    <t>997006012</t>
  </si>
  <si>
    <t>Úprava stavebního odpadu třídění ruční</t>
  </si>
  <si>
    <t>t</t>
  </si>
  <si>
    <t>-1717507512</t>
  </si>
  <si>
    <t>https://podminky.urs.cz/item/CS_URS_2025_01/997006012</t>
  </si>
  <si>
    <t>10</t>
  </si>
  <si>
    <t>997013213</t>
  </si>
  <si>
    <t>Vnitrostaveništní doprava suti a vybouraných hmot vodorovně do 50 m s naložením ručně pro budovy a haly výšky přes 9 do 12 m</t>
  </si>
  <si>
    <t>1552342080</t>
  </si>
  <si>
    <t>https://podminky.urs.cz/item/CS_URS_2025_01/997013213</t>
  </si>
  <si>
    <t>11</t>
  </si>
  <si>
    <t>997013501</t>
  </si>
  <si>
    <t>Odvoz suti a vybouraných hmot na skládku nebo meziskládku se složením, na vzdálenost do 1 km</t>
  </si>
  <si>
    <t>909861254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</si>
  <si>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</si>
  <si>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</si>
  <si>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</si>
  <si>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344892358</t>
  </si>
  <si>
    <t>https://podminky.urs.cz/item/CS_URS_2025_01/997013509</t>
  </si>
  <si>
    <t>" do 6 km "</t>
  </si>
  <si>
    <t>14,241*5</t>
  </si>
  <si>
    <t>13</t>
  </si>
  <si>
    <t>997013631</t>
  </si>
  <si>
    <t>Poplatek za uložení stavebního odpadu na skládce (skládkovné) směsného stavebního a demoličního zatříděného do Katalogu odpadů pod kódem 17 09 04</t>
  </si>
  <si>
    <t>887623961</t>
  </si>
  <si>
    <t>https://podminky.urs.cz/item/CS_URS_2025_01/997013631</t>
  </si>
  <si>
    <t>1,09+0,031</t>
  </si>
  <si>
    <t>14</t>
  </si>
  <si>
    <t>997013645</t>
  </si>
  <si>
    <t>Poplatek za uložení stavebního odpadu na skládce (skládkovné) asfaltového bez obsahu dehtu zatříděného do Katalogu odpadů pod kódem 17 03 02</t>
  </si>
  <si>
    <t>355086998</t>
  </si>
  <si>
    <t>https://podminky.urs.cz/item/CS_URS_2025_01/997013645</t>
  </si>
  <si>
    <t>15</t>
  </si>
  <si>
    <t>997013811</t>
  </si>
  <si>
    <t>Poplatek za uložení stavebního odpadu na skládce (skládkovné) dřevěného zatříděného do Katalogu odpadů pod kódem 17 02 01</t>
  </si>
  <si>
    <t>1679964890</t>
  </si>
  <si>
    <t>https://podminky.urs.cz/item/CS_URS_2025_01/997013811</t>
  </si>
  <si>
    <t>5,445+0,487</t>
  </si>
  <si>
    <t>16</t>
  </si>
  <si>
    <t>997013813</t>
  </si>
  <si>
    <t>Poplatek za uložení stavebního odpadu na skládce (skládkovné) z plastických hmot zatříděného do Katalogu odpadů pod kódem 17 02 03</t>
  </si>
  <si>
    <t>-1556894370</t>
  </si>
  <si>
    <t>https://podminky.urs.cz/item/CS_URS_2025_01/997013813</t>
  </si>
  <si>
    <t>0,584</t>
  </si>
  <si>
    <t>17</t>
  </si>
  <si>
    <t>997013821</t>
  </si>
  <si>
    <t>Poplatek za uložení stavebního odpadu na skládce (skládkovné) ze stavebních materiálů obsahujících azbest zatříděných do Katalogu odpadů pod kódem 17 06 05</t>
  </si>
  <si>
    <t>-984644741</t>
  </si>
  <si>
    <t>https://podminky.urs.cz/item/CS_URS_2025_01/997013821</t>
  </si>
  <si>
    <t>998</t>
  </si>
  <si>
    <t>Přesun hmot</t>
  </si>
  <si>
    <t>18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</si>
  <si>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</si>
  <si>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</si>
  <si>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1052646240</t>
  </si>
  <si>
    <t>https://podminky.urs.cz/item/CS_URS_2025_01/998018002</t>
  </si>
  <si>
    <t>PSV</t>
  </si>
  <si>
    <t>Práce a dodávky PSV</t>
  </si>
  <si>
    <t>712</t>
  </si>
  <si>
    <t>Povlakové krytiny</t>
  </si>
  <si>
    <t>19</t>
  </si>
  <si>
    <t>712431811</t>
  </si>
  <si>
    <t>Odstranění povlakové krytiny střech šikmých přes 10° do 30° z pásů uložených na sucho podkladního samolepícího asfaltového pásu</t>
  </si>
  <si>
    <t>812720937</t>
  </si>
  <si>
    <t>https://podminky.urs.cz/item/CS_URS_2025_01/712431811</t>
  </si>
  <si>
    <t>" odstr. asf. pásu na bednění střechy "</t>
  </si>
  <si>
    <t xml:space="preserve">" viz pol. demontáž krytiny " </t>
  </si>
  <si>
    <t>346+17,5</t>
  </si>
  <si>
    <t>713</t>
  </si>
  <si>
    <t>Izolace tepelné</t>
  </si>
  <si>
    <t>20</t>
  </si>
  <si>
    <t>713121121</t>
  </si>
  <si>
    <t>Montáž tepelné izolace podlah rohožemi, pásy, deskami, dílci, bloky (izolační materiál ve specifikaci) kladenými volně dvouvrstvá</t>
  </si>
  <si>
    <t>-774927994</t>
  </si>
  <si>
    <t>https://podminky.urs.cz/item/CS_URS_2025_01/713121121</t>
  </si>
  <si>
    <t>" zateplení stropu - viz O.1 "</t>
  </si>
  <si>
    <t>(9+7,5)/2*(12+12,5)/2</t>
  </si>
  <si>
    <t xml:space="preserve">" po obvodu výt šachty </t>
  </si>
  <si>
    <t>(3,5+3,6)*0,3</t>
  </si>
  <si>
    <t>M</t>
  </si>
  <si>
    <t>63148109</t>
  </si>
  <si>
    <t>deska tepelně izolační minerální univerzální λ=0,038-0,039 tl 150mm</t>
  </si>
  <si>
    <t>32</t>
  </si>
  <si>
    <t>-763814701</t>
  </si>
  <si>
    <t>104*2*1,1</t>
  </si>
  <si>
    <t>22</t>
  </si>
  <si>
    <t>713151111</t>
  </si>
  <si>
    <t>Montáž tepelné izolace střech šikmých rohožemi, pásy, deskami (izolační materiál ve specifikaci) kladenými volně mezi krokve</t>
  </si>
  <si>
    <t>631870460</t>
  </si>
  <si>
    <t>https://podminky.urs.cz/item/CS_URS_2025_01/713151111</t>
  </si>
  <si>
    <t>" skladba S1A - výkr. střechy "</t>
  </si>
  <si>
    <t>" min. izolace tl. 40mm "</t>
  </si>
  <si>
    <t>(12+15,5)/2*3,5</t>
  </si>
  <si>
    <t>(9+15)/2*4,5</t>
  </si>
  <si>
    <t>(15,73+12,5)/2*3,6</t>
  </si>
  <si>
    <t>6,6*4</t>
  </si>
  <si>
    <t>8*4</t>
  </si>
  <si>
    <t>23</t>
  </si>
  <si>
    <t>63148150</t>
  </si>
  <si>
    <t>deska tepelně izolační minerální univerzální λ=0,033-0,035 tl 40mm</t>
  </si>
  <si>
    <t>416986772</t>
  </si>
  <si>
    <t>211,339*1,02 'Přepočtené koeficientem množství</t>
  </si>
  <si>
    <t>24</t>
  </si>
  <si>
    <t>713151164</t>
  </si>
  <si>
    <t>Montáž tepelné izolace střech šikmých rohožemi, pásy, deskami (izolační materiál ve specifikaci) přišroubovanými šrouby nad krokve, sklonu střechy přes 30° do 45° tloušťky izolace přes 120 do 140 mm</t>
  </si>
  <si>
    <t>1606005581</t>
  </si>
  <si>
    <t>https://podminky.urs.cz/item/CS_URS_2025_01/713151164</t>
  </si>
  <si>
    <t>" skladba S1A - výkr. střechy - PIR desky  "</t>
  </si>
  <si>
    <t>25</t>
  </si>
  <si>
    <t>28376535</t>
  </si>
  <si>
    <t>deska izolační PIR s oboustrannou kompozitní fólií s hliníkovou vložkou pro šikmé střechy λ=0,022 tl 160mm</t>
  </si>
  <si>
    <t>-46056075</t>
  </si>
  <si>
    <t>26</t>
  </si>
  <si>
    <t>713191115</t>
  </si>
  <si>
    <t>Montáž tepelné izolace stavebních konstrukcí - doplňky a konstrukční součásti podlah, stropů vrchem nebo střech překrytí pásem asfaltovým samolepícím na sucho</t>
  </si>
  <si>
    <t>766165186</t>
  </si>
  <si>
    <t>https://podminky.urs.cz/item/CS_URS_2025_01/713191115</t>
  </si>
  <si>
    <t>Mezisoučet</t>
  </si>
  <si>
    <t>27</t>
  </si>
  <si>
    <t>62853001</t>
  </si>
  <si>
    <t>pás asfaltový samolepicí modifikovaný SBS s vložkou ze skleněné tkaniny se spalitelnou fólií nebo jemnozrnným minerálním posypem nebo textilií na horním povrchu tl 4,0mm</t>
  </si>
  <si>
    <t>-2123451655</t>
  </si>
  <si>
    <t>315*1,1655 'Přepočtené koeficientem množství</t>
  </si>
  <si>
    <t>28</t>
  </si>
  <si>
    <t>713191133</t>
  </si>
  <si>
    <t>Montáž tepelné izolace stavebních konstrukcí - doplňky a konstrukční součásti podlah, stropů vrchem nebo střech překrytí fólií položenou volně s přelepením spojů</t>
  </si>
  <si>
    <t>-1843433815</t>
  </si>
  <si>
    <t>https://podminky.urs.cz/item/CS_URS_2025_01/713191133</t>
  </si>
  <si>
    <t>29</t>
  </si>
  <si>
    <t>283801(R)</t>
  </si>
  <si>
    <t>difuzní folie - viz skladby konstrukcí</t>
  </si>
  <si>
    <t>-963369345</t>
  </si>
  <si>
    <t>104*1,1</t>
  </si>
  <si>
    <t>30</t>
  </si>
  <si>
    <t>998713312</t>
  </si>
  <si>
    <t>Přesun hmot pro izolace tepelné stanovený procentní sazbou (%) z ceny vodorovná dopravní vzdálenost do 50 m ruční (bez užití mechanizace) v objektech výšky přes 6 m do 12 m</t>
  </si>
  <si>
    <t>%</t>
  </si>
  <si>
    <t>1013819451</t>
  </si>
  <si>
    <t>https://podminky.urs.cz/item/CS_URS_2025_01/998713312</t>
  </si>
  <si>
    <t>762</t>
  </si>
  <si>
    <t>Konstrukce tesařské</t>
  </si>
  <si>
    <t>31</t>
  </si>
  <si>
    <t>762341210</t>
  </si>
  <si>
    <t>Montáž bednění střech rovných a šikmých sklonu do 60° s vyřezáním otvorů z prken hrubých na sraz tl. do 32 mm</t>
  </si>
  <si>
    <t>900594224</t>
  </si>
  <si>
    <t>https://podminky.urs.cz/item/CS_URS_2025_01/762341210</t>
  </si>
  <si>
    <t>" skladba S1a - 2x "</t>
  </si>
  <si>
    <t>212*2</t>
  </si>
  <si>
    <t>" skladba S1b - 1x "</t>
  </si>
  <si>
    <t>363-212</t>
  </si>
  <si>
    <t>60511110</t>
  </si>
  <si>
    <t>řezivo jehličnaté smrk, borovice š přes 80mm tl 24mm dl 4m</t>
  </si>
  <si>
    <t>m3</t>
  </si>
  <si>
    <t>-732829762</t>
  </si>
  <si>
    <t>575*0,024*1,1</t>
  </si>
  <si>
    <t>33</t>
  </si>
  <si>
    <t>762341811</t>
  </si>
  <si>
    <t>Demontáž bednění a laťování bednění střech rovných, obloukových, sklonu do 60° se všemi nadstřešními konstrukcemi z prken hrubých, hoblovaných tl. do 32 mm</t>
  </si>
  <si>
    <t>2034597810</t>
  </si>
  <si>
    <t>https://podminky.urs.cz/item/CS_URS_2025_01/762341811</t>
  </si>
  <si>
    <t>287+76</t>
  </si>
  <si>
    <t>34</t>
  </si>
  <si>
    <t>762342522</t>
  </si>
  <si>
    <t>Montáž laťování montáž kontralatí přes tepelnou izolaci tloušťky přes 100 mm do 140 mm</t>
  </si>
  <si>
    <t>m</t>
  </si>
  <si>
    <t>1900338933</t>
  </si>
  <si>
    <t>https://podminky.urs.cz/item/CS_URS_2025_01/762342522</t>
  </si>
  <si>
    <t xml:space="preserve">" viz pol. demontáž krytiny "- krokve á0,9m " </t>
  </si>
  <si>
    <t>363/0,9</t>
  </si>
  <si>
    <t>35</t>
  </si>
  <si>
    <t>60514106</t>
  </si>
  <si>
    <t>řezivo jehličnaté lať pevnostní třída S10-13 průřez 40x60mm</t>
  </si>
  <si>
    <t>-853354624</t>
  </si>
  <si>
    <t>0,04*0,06*404*1,1</t>
  </si>
  <si>
    <t>36</t>
  </si>
  <si>
    <t>762361312</t>
  </si>
  <si>
    <t>Konstrukční vrstva pod klempířské prvky pro oplechování horních ploch zdí a nadezdívek (atik) z desek dřevoštěpkových šroubovaných do podkladu, tloušťky desky 22 mm</t>
  </si>
  <si>
    <t>1409680995</t>
  </si>
  <si>
    <t>https://podminky.urs.cz/item/CS_URS_2025_01/762361312</t>
  </si>
  <si>
    <t>" římsa pod okapem "</t>
  </si>
  <si>
    <t>1*59</t>
  </si>
  <si>
    <t>37</t>
  </si>
  <si>
    <t>762395000</t>
  </si>
  <si>
    <t>Spojovací prostředky krovů, bednění a laťování, nadstřešních konstrukcí svorníky, prkna, hřebíky, pásová ocel, vruty</t>
  </si>
  <si>
    <t>-1292301413</t>
  </si>
  <si>
    <t>https://podminky.urs.cz/item/CS_URS_2025_01/762395000</t>
  </si>
  <si>
    <t>575*0,024</t>
  </si>
  <si>
    <t>0,04*0,06*404</t>
  </si>
  <si>
    <t>38</t>
  </si>
  <si>
    <t>998762312</t>
  </si>
  <si>
    <t>Přesun hmot pro konstrukce tesařské stanovený procentní sazbou (%) z ceny vodorovná dopravní vzdálenost do 50 m ruční (bez užití mechanizace) v objektech výšky přes 6 do 12 m</t>
  </si>
  <si>
    <t>1776076424</t>
  </si>
  <si>
    <t>https://podminky.urs.cz/item/CS_URS_2025_01/998762312</t>
  </si>
  <si>
    <t>763</t>
  </si>
  <si>
    <t>Konstrukce suché výstavby</t>
  </si>
  <si>
    <t>39</t>
  </si>
  <si>
    <t>763131714</t>
  </si>
  <si>
    <t>Podhled ze sádrokartonových desek ostatní práce a konstrukce na podhledech ze sádrokartonových desek základní penetrační nátěr</t>
  </si>
  <si>
    <t>1621329668</t>
  </si>
  <si>
    <t>https://podminky.urs.cz/item/CS_URS_2025_01/763131714</t>
  </si>
  <si>
    <t>" podkroví - m.č.301,304,307 "</t>
  </si>
  <si>
    <t>8+15,62+20,77</t>
  </si>
  <si>
    <t>40</t>
  </si>
  <si>
    <t>763131771</t>
  </si>
  <si>
    <t>Podhled ze sádrokartonových desek Příplatek k cenám za rovinnost kvality speciální tmelení kvality Q3</t>
  </si>
  <si>
    <t>-1741915448</t>
  </si>
  <si>
    <t>https://podminky.urs.cz/item/CS_URS_2025_01/763131771</t>
  </si>
  <si>
    <t>41</t>
  </si>
  <si>
    <t>763161520</t>
  </si>
  <si>
    <t>Podkroví ze sádrokartonových desek dvouvrstvá spodní konstrukce z ocelových profilů CD, UD na krokvových nástavcích jednoduše opláštěných deskou protipožární DF, tl. 15 mm, bez TI</t>
  </si>
  <si>
    <t>-1146474554</t>
  </si>
  <si>
    <t>https://podminky.urs.cz/item/CS_URS_2025_01/763161520</t>
  </si>
  <si>
    <t>42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</si>
  <si>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</si>
  <si>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</si>
  <si>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-450057800</t>
  </si>
  <si>
    <t>https://podminky.urs.cz/item/CS_URS_2025_01/998763512</t>
  </si>
  <si>
    <t>764</t>
  </si>
  <si>
    <t>Konstrukce klempířské</t>
  </si>
  <si>
    <t>43</t>
  </si>
  <si>
    <t>764001821</t>
  </si>
  <si>
    <t>Demontáž klempířských konstrukcí krytiny ze svitků nebo tabulí do suti</t>
  </si>
  <si>
    <t>469930225</t>
  </si>
  <si>
    <t>https://podminky.urs.cz/item/CS_URS_2025_01/764001821</t>
  </si>
  <si>
    <t>" střed střechy "</t>
  </si>
  <si>
    <t>10*(3+0,5)/2</t>
  </si>
  <si>
    <t>" východní hřeben "</t>
  </si>
  <si>
    <t>(11,4+9,5)/2*2</t>
  </si>
  <si>
    <t>(6,6+3)/2*2,7</t>
  </si>
  <si>
    <t>" západní hřeben "</t>
  </si>
  <si>
    <t>(11,7+9,9)/2*2,25</t>
  </si>
  <si>
    <t>764001891</t>
  </si>
  <si>
    <t>Demontáž klempířských konstrukcí oplechování úžlabí do suti</t>
  </si>
  <si>
    <t>-211438345</t>
  </si>
  <si>
    <t>https://podminky.urs.cz/item/CS_URS_2025_01/764001891</t>
  </si>
  <si>
    <t>45</t>
  </si>
  <si>
    <t>764002812</t>
  </si>
  <si>
    <t>Demontáž klempířských konstrukcí okapového plechu do suti, v krytině skládané</t>
  </si>
  <si>
    <t>1373085284</t>
  </si>
  <si>
    <t>https://podminky.urs.cz/item/CS_URS_2025_01/764002812</t>
  </si>
  <si>
    <t>46</t>
  </si>
  <si>
    <t>764002821</t>
  </si>
  <si>
    <t>Demontáž klempířských konstrukcí střešního výlezu do suti</t>
  </si>
  <si>
    <t>kus</t>
  </si>
  <si>
    <t>306125377</t>
  </si>
  <si>
    <t>https://podminky.urs.cz/item/CS_URS_2025_01/764002821</t>
  </si>
  <si>
    <t>47</t>
  </si>
  <si>
    <t>764002841</t>
  </si>
  <si>
    <t>Demontáž klempířských konstrukcí oplechování horních ploch zdí a nadezdívek do suti</t>
  </si>
  <si>
    <t>-647961842</t>
  </si>
  <si>
    <t>https://podminky.urs.cz/item/CS_URS_2025_01/764002841</t>
  </si>
  <si>
    <t>48</t>
  </si>
  <si>
    <t>764002851</t>
  </si>
  <si>
    <t>Demontáž klempířských konstrukcí oplechování parapetů do suti</t>
  </si>
  <si>
    <t>1185632278</t>
  </si>
  <si>
    <t>https://podminky.urs.cz/item/CS_URS_2025_01/764002851</t>
  </si>
  <si>
    <t>49</t>
  </si>
  <si>
    <t>764002861</t>
  </si>
  <si>
    <t>Demontáž klempířských konstrukcí oplechování říms do suti</t>
  </si>
  <si>
    <t>-1065842173</t>
  </si>
  <si>
    <t>https://podminky.urs.cz/item/CS_URS_2025_01/764002861</t>
  </si>
  <si>
    <t>50</t>
  </si>
  <si>
    <t>764002871</t>
  </si>
  <si>
    <t>Demontáž klempířských konstrukcí lemování zdí do suti</t>
  </si>
  <si>
    <t>1868104733</t>
  </si>
  <si>
    <t>https://podminky.urs.cz/item/CS_URS_2025_01/764002871</t>
  </si>
  <si>
    <t>51</t>
  </si>
  <si>
    <t>764003801</t>
  </si>
  <si>
    <t>Demontáž klempířských konstrukcí lemování trub, konzol, držáků, ventilačních nástavců a ostatních kusových prvků do suti</t>
  </si>
  <si>
    <t>-288121098</t>
  </si>
  <si>
    <t>https://podminky.urs.cz/item/CS_URS_2025_01/764003801</t>
  </si>
  <si>
    <t>52</t>
  </si>
  <si>
    <t>764004801</t>
  </si>
  <si>
    <t>Demontáž klempířských konstrukcí žlabu podokapního do suti</t>
  </si>
  <si>
    <t>894081646</t>
  </si>
  <si>
    <t>https://podminky.urs.cz/item/CS_URS_2025_01/764004801</t>
  </si>
  <si>
    <t>53</t>
  </si>
  <si>
    <t>764004861</t>
  </si>
  <si>
    <t>Demontáž klempířských konstrukcí svodu do suti</t>
  </si>
  <si>
    <t>-455450434</t>
  </si>
  <si>
    <t>https://podminky.urs.cz/item/CS_URS_2025_01/764004861</t>
  </si>
  <si>
    <t>54</t>
  </si>
  <si>
    <t>764111133</t>
  </si>
  <si>
    <t>Krytina ze svitků, ze šablon nebo taškových tabulí z pozinkovaného plechu s povrchovou úpravou s úpravou u okapů, prostupů a výčnělků střechy rovné ze šablon, počet kusů přes 10 ks/m2 přes 30 do 60°</t>
  </si>
  <si>
    <t>-841722878</t>
  </si>
  <si>
    <t>https://podminky.urs.cz/item/CS_URS_2025_01/764111133</t>
  </si>
  <si>
    <t>" výkres střechy - severní hřeben "</t>
  </si>
  <si>
    <t>6,5*(3,5+6)</t>
  </si>
  <si>
    <t>(11,4+15,4)/2*5</t>
  </si>
  <si>
    <t>" jižní hřeben "</t>
  </si>
  <si>
    <t>(6,6+15,05)/2*5</t>
  </si>
  <si>
    <t>(11,7+15,73)/2*5,3</t>
  </si>
  <si>
    <t>55</t>
  </si>
  <si>
    <t>764111643</t>
  </si>
  <si>
    <t>Krytina ze svitků, ze šablon nebo taškových tabulí z pozinkovaného plechu s povrchovou úpravou s úpravou u okapů, prostupů a výčnělků střechy rovné drážkováním ze svitků do rš 670 mm, sklon střechy přes 30 do 60°</t>
  </si>
  <si>
    <t>-1869730562</t>
  </si>
  <si>
    <t>https://podminky.urs.cz/item/CS_URS_2025_01/764111643</t>
  </si>
  <si>
    <t>56</t>
  </si>
  <si>
    <t>764212662</t>
  </si>
  <si>
    <t>Oplechování střešních prvků z pozinkovaného plechu s povrchovou úpravou okapu střechy rovné okapovým plechem rš 200 mm</t>
  </si>
  <si>
    <t>-696486946</t>
  </si>
  <si>
    <t>https://podminky.urs.cz/item/CS_URS_2025_01/764212662</t>
  </si>
  <si>
    <t>"K/55-57 + 59 + 60 + 64-66"</t>
  </si>
  <si>
    <t>2,27+2,34+2,015+2,305*2+2,505+2,22*2</t>
  </si>
  <si>
    <t>" K/106+ "</t>
  </si>
  <si>
    <t>59</t>
  </si>
  <si>
    <t>57</t>
  </si>
  <si>
    <t>764214607</t>
  </si>
  <si>
    <t>Oplechování horních ploch zdí a nadezdívek (atik) z pozinkovaného plechu s povrchovou úpravou mechanicky kotvené rš 670 mm</t>
  </si>
  <si>
    <t>-835568543</t>
  </si>
  <si>
    <t>https://podminky.urs.cz/item/CS_URS_2025_01/764214607</t>
  </si>
  <si>
    <t>"K/80 + 81"</t>
  </si>
  <si>
    <t>8,3+7,8</t>
  </si>
  <si>
    <t>58</t>
  </si>
  <si>
    <t>764218604</t>
  </si>
  <si>
    <t>Oplechování říms a ozdobných prvků z pozinkovaného plechu s povrchovou úpravou rovných, bez rohů mechanicky kotvené rš 330 mm</t>
  </si>
  <si>
    <t>-60603700</t>
  </si>
  <si>
    <t>https://podminky.urs.cz/item/CS_URS_2025_01/764218604</t>
  </si>
  <si>
    <t>" K/109 "</t>
  </si>
  <si>
    <t>764218631</t>
  </si>
  <si>
    <t>Oplechování říms a ozdobných prvků z pozinkovaného plechu s povrchovou úpravou rovných, bez rohů celoplošně lepené přes rš 670 mm</t>
  </si>
  <si>
    <t>1405944936</t>
  </si>
  <si>
    <t>https://podminky.urs.cz/item/CS_URS_2025_01/764218631</t>
  </si>
  <si>
    <t>"  K/105 "</t>
  </si>
  <si>
    <t>53*0,75</t>
  </si>
  <si>
    <t>60</t>
  </si>
  <si>
    <t>764311614</t>
  </si>
  <si>
    <t>Lemování zdí z pozinkovaného plechu s povrchovou úpravou boční nebo horní rovné, střech s krytinou skládanou mimo prejzovou rš 330 mm</t>
  </si>
  <si>
    <t>1591597790</t>
  </si>
  <si>
    <t>https://podminky.urs.cz/item/CS_URS_2025_01/764311614</t>
  </si>
  <si>
    <t>"K/96-103"</t>
  </si>
  <si>
    <t>3,3+3,4+3,2+3,3+3,3+3,5+3,3+3,3</t>
  </si>
  <si>
    <t>61</t>
  </si>
  <si>
    <t>764314612</t>
  </si>
  <si>
    <t>Lemování prostupů z pozinkovaného plechu s povrchovou úpravou bez lišty, střech s krytinou skládanou nebo z plechu</t>
  </si>
  <si>
    <t>446686529</t>
  </si>
  <si>
    <t>https://podminky.urs.cz/item/CS_URS_2025_01/764314612</t>
  </si>
  <si>
    <t>"K/82"</t>
  </si>
  <si>
    <t>(1,2+0,53)*2*0,55</t>
  </si>
  <si>
    <t>62</t>
  </si>
  <si>
    <t>764316623</t>
  </si>
  <si>
    <t>Lemování ventilačních nástavců z pozinkovaného plechu s povrchovou úpravou výšky do 1000 mm, se stříškou střech s krytinou skládanou mimo prejzovou nebo z plechu, průměru přes 100 do 150 mm</t>
  </si>
  <si>
    <t>-160422559</t>
  </si>
  <si>
    <t>https://podminky.urs.cz/item/CS_URS_2025_01/764316623</t>
  </si>
  <si>
    <t>"K/83-95"</t>
  </si>
  <si>
    <t>63</t>
  </si>
  <si>
    <t>764501103</t>
  </si>
  <si>
    <t>Montáž žlabu podokapního půlkruhového žlabu</t>
  </si>
  <si>
    <t>841087193</t>
  </si>
  <si>
    <t>https://podminky.urs.cz/item/CS_URS_2025_01/764501103</t>
  </si>
  <si>
    <t>"K/71"</t>
  </si>
  <si>
    <t>15,6</t>
  </si>
  <si>
    <t>64</t>
  </si>
  <si>
    <t>553501-R</t>
  </si>
  <si>
    <t>žlab podokapní půlkulatý rš 500mm</t>
  </si>
  <si>
    <t>1747689347</t>
  </si>
  <si>
    <t>15,6*1,02 'Přepočtené koeficientem množství</t>
  </si>
  <si>
    <t>65</t>
  </si>
  <si>
    <t>764501104</t>
  </si>
  <si>
    <t>Montáž žlabu podokapního půlkruhového čela</t>
  </si>
  <si>
    <t>1940599145</t>
  </si>
  <si>
    <t>https://podminky.urs.cz/item/CS_URS_2025_01/764501104</t>
  </si>
  <si>
    <t>66</t>
  </si>
  <si>
    <t>5535014-R</t>
  </si>
  <si>
    <t>čelo půlkulatého žlabu pro žlab rš500</t>
  </si>
  <si>
    <t>1637920130</t>
  </si>
  <si>
    <t>67</t>
  </si>
  <si>
    <t>764501118</t>
  </si>
  <si>
    <t>Montáž žlabu podokapního hranatého kotlíku</t>
  </si>
  <si>
    <t>-475659567</t>
  </si>
  <si>
    <t>https://podminky.urs.cz/item/CS_URS_2025_01/764501118</t>
  </si>
  <si>
    <t>"K/78+79"</t>
  </si>
  <si>
    <t>68</t>
  </si>
  <si>
    <t>553441R</t>
  </si>
  <si>
    <t xml:space="preserve">kotlík hranatý Pz lakovaný 300/300/200mm </t>
  </si>
  <si>
    <t>-1828762517</t>
  </si>
  <si>
    <t>69</t>
  </si>
  <si>
    <t>764511603</t>
  </si>
  <si>
    <t>Žlab podokapní z pozinkovaného plechu s povrchovou úpravou včetně háků a čel půlkruhový rš 400 mm</t>
  </si>
  <si>
    <t>267763399</t>
  </si>
  <si>
    <t>https://podminky.urs.cz/item/CS_URS_2025_01/764511603</t>
  </si>
  <si>
    <t>"K/68-70"</t>
  </si>
  <si>
    <t>15,3+22,1+6</t>
  </si>
  <si>
    <t>70</t>
  </si>
  <si>
    <t>764511623</t>
  </si>
  <si>
    <t>Žlab podokapní z pozinkovaného plechu s povrchovou úpravou roh nebo kout, žlabu půlkruhového rš 400 mm</t>
  </si>
  <si>
    <t>886290098</t>
  </si>
  <si>
    <t>https://podminky.urs.cz/item/CS_URS_2025_01/764511623</t>
  </si>
  <si>
    <t>71</t>
  </si>
  <si>
    <t>764518622</t>
  </si>
  <si>
    <t>Svod z pozinkovaného plechu s upraveným povrchem včetně objímek, kolen a odskoků kruhový, průměru 100 mm</t>
  </si>
  <si>
    <t>822074844</t>
  </si>
  <si>
    <t>https://podminky.urs.cz/item/CS_URS_2025_01/764518622</t>
  </si>
  <si>
    <t>"K/72"</t>
  </si>
  <si>
    <t>3,5</t>
  </si>
  <si>
    <t>72</t>
  </si>
  <si>
    <t>7645186-R</t>
  </si>
  <si>
    <t>Svod z pozinkovaného plechu s upraveným povrchem včetně objímek, kolen a odskoků kruhový, průměru 125 mm</t>
  </si>
  <si>
    <t>1903519142</t>
  </si>
  <si>
    <t>"K/73-77"</t>
  </si>
  <si>
    <t>7,5+7,6+2,8+4,9+6</t>
  </si>
  <si>
    <t>73</t>
  </si>
  <si>
    <t>764801(R)</t>
  </si>
  <si>
    <t xml:space="preserve">D+M mřížky proti hmyzu - u okapu </t>
  </si>
  <si>
    <t>-395328786</t>
  </si>
  <si>
    <t>74</t>
  </si>
  <si>
    <t>998764312</t>
  </si>
  <si>
    <t>Přesun hmot pro konstrukce klempířské stanovený procentní sazbou (%) z ceny vodorovná dopravní vzdálenost do 50 m ruční (bez užtití mechanizace) v objektech výšky přes 6 do 12 m</t>
  </si>
  <si>
    <t>732718270</t>
  </si>
  <si>
    <t>https://podminky.urs.cz/item/CS_URS_2025_01/998764312</t>
  </si>
  <si>
    <t>765</t>
  </si>
  <si>
    <t>Krytina skládaná</t>
  </si>
  <si>
    <t>75</t>
  </si>
  <si>
    <t>765115302</t>
  </si>
  <si>
    <t>Montáž střešních doplňků krytiny keramické střešního výlezu plochy jednotlivě přes 0,25 m2</t>
  </si>
  <si>
    <t>344047163</t>
  </si>
  <si>
    <t>https://podminky.urs.cz/item/CS_URS_2025_01/765115302</t>
  </si>
  <si>
    <t>76</t>
  </si>
  <si>
    <t>BTP.38200581(R)</t>
  </si>
  <si>
    <t>Střešní výlez  600 x 600 mm</t>
  </si>
  <si>
    <t>-1807361521</t>
  </si>
  <si>
    <t>77</t>
  </si>
  <si>
    <t>765115401</t>
  </si>
  <si>
    <t>Montáž střešních doplňků krytiny keramické protisněhové zábrany háku</t>
  </si>
  <si>
    <t>1728167156</t>
  </si>
  <si>
    <t>https://podminky.urs.cz/item/CS_URS_2025_01/765115401</t>
  </si>
  <si>
    <t>" položka použita srovnatelně pro plechovou krytinu "</t>
  </si>
  <si>
    <t>" 3ks/m3 "</t>
  </si>
  <si>
    <t>346*3</t>
  </si>
  <si>
    <t>" dvě řady nad okapem "</t>
  </si>
  <si>
    <t>286</t>
  </si>
  <si>
    <t>78</t>
  </si>
  <si>
    <t>765901(R)</t>
  </si>
  <si>
    <t>dodání háku pro krytiny z plechu Pz s povrchovou úpravou vč. dopravy</t>
  </si>
  <si>
    <t>ks</t>
  </si>
  <si>
    <t>-456391942</t>
  </si>
  <si>
    <t>79</t>
  </si>
  <si>
    <t>765131803</t>
  </si>
  <si>
    <t>Demontáž azbestocementové krytiny skládané sklonu do 30° do suti</t>
  </si>
  <si>
    <t>1236912729</t>
  </si>
  <si>
    <t>https://podminky.urs.cz/item/CS_URS_2025_01/765131803</t>
  </si>
  <si>
    <t>80</t>
  </si>
  <si>
    <t>998765312</t>
  </si>
  <si>
    <t>Přesun hmot pro krytiny skládané stanovený procentní sazbou (%) z ceny vodorovná dopravní vzdálenost do 50 m ruční (bez užití mechanizace) na objektech výšky přes 6 do 12 m</t>
  </si>
  <si>
    <t>-2142638175</t>
  </si>
  <si>
    <t>https://podminky.urs.cz/item/CS_URS_2025_01/998765312</t>
  </si>
  <si>
    <t>766</t>
  </si>
  <si>
    <t>Konstrukce truhlářské</t>
  </si>
  <si>
    <t>81</t>
  </si>
  <si>
    <t>766421821</t>
  </si>
  <si>
    <t>Demontáž obložení podhledů palubkami</t>
  </si>
  <si>
    <t>-1942378497</t>
  </si>
  <si>
    <t>https://podminky.urs.cz/item/CS_URS_2025_01/766421821</t>
  </si>
  <si>
    <t>82</t>
  </si>
  <si>
    <t>766694116</t>
  </si>
  <si>
    <t>Montáž ostatních truhlářských konstrukcí parapetních desek dřevěných nebo plastových šířky do 300 mm</t>
  </si>
  <si>
    <t>157628880</t>
  </si>
  <si>
    <t>https://podminky.urs.cz/item/CS_URS_2025_01/766694116</t>
  </si>
  <si>
    <t>"N/43+46+48+49+53+54+55"</t>
  </si>
  <si>
    <t>83</t>
  </si>
  <si>
    <t>R-76606</t>
  </si>
  <si>
    <t>vnitřní parapet DTD tl.17mm HPL laminát s rovným nosem š. 130-170mm, dl. 2015-2505mm viz. výpis prvků</t>
  </si>
  <si>
    <t>1292272468</t>
  </si>
  <si>
    <t>84</t>
  </si>
  <si>
    <t>R-766943</t>
  </si>
  <si>
    <t>O/43 - D+M dřevěného okna (trojúhelník) 2270/1100mm, 2kř. otevíravé+výklopné + 1kř. fix, trojsklo vč. podkl. TI profilu, kování a povrchové úpravy viz. výpis prvků</t>
  </si>
  <si>
    <t>2144858546</t>
  </si>
  <si>
    <t>85</t>
  </si>
  <si>
    <t>R-766944</t>
  </si>
  <si>
    <t>O/44 - D+M dřevěného okna (trojúhelník) 2340/1100mm, 2kř. otevíravé+výklopné + 1kř. fix, trojsklo vč. podkl. TI profilu, kování a povrchové úpravy viz. výpis prvků</t>
  </si>
  <si>
    <t>-2074978338</t>
  </si>
  <si>
    <t>86</t>
  </si>
  <si>
    <t>R-766945</t>
  </si>
  <si>
    <t>O/45 - D+M dřevěného okna (trojúhelník) 2015/1100mm, 2kř. otevíravé+výklopné + 1kř. fix, trojsklo vč. podkl. TI profilu, kování a povrchové úpravy viz. výpis prvků</t>
  </si>
  <si>
    <t>-444324120</t>
  </si>
  <si>
    <t>87</t>
  </si>
  <si>
    <t>R-766947</t>
  </si>
  <si>
    <t>O/47+48 - D+M dřevěného okna (trojúhelník) 2305/1100mm, 2kř. otevíravé+výklopné + 1kř. fix, trojsklo vč. podkl. TI profilu, kování a povrchové úpravy viz. výpis prvků</t>
  </si>
  <si>
    <t>1934139042</t>
  </si>
  <si>
    <t>88</t>
  </si>
  <si>
    <t>R-766952</t>
  </si>
  <si>
    <t>O/52 - D+M dřevěného okna (trojúhelník) 2505/1100mm, 2kř. otevíravé+výklopné + 1kř. fix, trojsklo vč. podkl. TI profilu, kování a povrchové úpravy viz. výpis prvků</t>
  </si>
  <si>
    <t>64660490</t>
  </si>
  <si>
    <t>89</t>
  </si>
  <si>
    <t>R-766953</t>
  </si>
  <si>
    <t>O/53+54 - D+M dřevěného okna (trojúhelník) 2220/1100mm, 2kř. otevíravé+výklopné + 1kř. fix, trojsklo vč. podkl. TI profilu, kování a povrchové úpravy viz. výpis prvků</t>
  </si>
  <si>
    <t>134720468</t>
  </si>
  <si>
    <t>90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</si>
  <si>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</si>
  <si>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</si>
  <si>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280201377</t>
  </si>
  <si>
    <t>https://podminky.urs.cz/item/CS_URS_2025_01/998766312</t>
  </si>
  <si>
    <t>767</t>
  </si>
  <si>
    <t>Konstrukce zámečnické</t>
  </si>
  <si>
    <t>91</t>
  </si>
  <si>
    <t>767881132</t>
  </si>
  <si>
    <t>Montáž záchytného systému proti pádu bodů samostatných nebo v systému s poddajným kotvícím vedením na šikmé střechy (přes 15 °) se střešní krytinou drážkovanou</t>
  </si>
  <si>
    <t>-722915807</t>
  </si>
  <si>
    <t>https://podminky.urs.cz/item/CS_URS_2025_01/767881132</t>
  </si>
  <si>
    <t>92</t>
  </si>
  <si>
    <t>70921424</t>
  </si>
  <si>
    <t>kotvicí bod pro šikmé střechy s falcovanou krytinou</t>
  </si>
  <si>
    <t>-1046887271</t>
  </si>
  <si>
    <t>93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</si>
  <si>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</si>
  <si>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</si>
  <si>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1053560865</t>
  </si>
  <si>
    <t>https://podminky.urs.cz/item/CS_URS_2025_01/998767312</t>
  </si>
  <si>
    <t>783</t>
  </si>
  <si>
    <t>Dokončovací práce - nátěry</t>
  </si>
  <si>
    <t>94</t>
  </si>
  <si>
    <t>783213021</t>
  </si>
  <si>
    <t>Preventivní napouštěcí nátěr tesařských prvků proti dřevokazným houbám, hmyzu a plísním nezabudovaných do konstrukce dvojnásobný syntetický</t>
  </si>
  <si>
    <t>2084279693</t>
  </si>
  <si>
    <t>https://podminky.urs.cz/item/CS_URS_2025_01/783213021</t>
  </si>
  <si>
    <t>" bednění "</t>
  </si>
  <si>
    <t>525*2*1,3*1,1</t>
  </si>
  <si>
    <t>" kontralatě "</t>
  </si>
  <si>
    <t>0,2*404*1,1</t>
  </si>
  <si>
    <t>784</t>
  </si>
  <si>
    <t>Dokončovací práce - malby a tapety</t>
  </si>
  <si>
    <t>95</t>
  </si>
  <si>
    <t>784121001</t>
  </si>
  <si>
    <t>Oškrabání malby v místnostech výšky do 3,80 m</t>
  </si>
  <si>
    <t>984654161</t>
  </si>
  <si>
    <t>https://podminky.urs.cz/item/CS_URS_2025_01/784121001</t>
  </si>
  <si>
    <t>" viz malby "</t>
  </si>
  <si>
    <t>100</t>
  </si>
  <si>
    <t>96</t>
  </si>
  <si>
    <t>784121011</t>
  </si>
  <si>
    <t>Rozmývání podkladu po oškrabání malby v místnostech výšky do 3,80 m</t>
  </si>
  <si>
    <t>453931727</t>
  </si>
  <si>
    <t>https://podminky.urs.cz/item/CS_URS_2025_01/784121011</t>
  </si>
  <si>
    <t>97</t>
  </si>
  <si>
    <t>784181111</t>
  </si>
  <si>
    <t>Penetrace podkladu jednonásobná základní silikátová bezbarvá v místnostech výšky do 3,80 m</t>
  </si>
  <si>
    <t>-2138209471</t>
  </si>
  <si>
    <t>https://podminky.urs.cz/item/CS_URS_2025_01/784181111</t>
  </si>
  <si>
    <t>98</t>
  </si>
  <si>
    <t>784211101</t>
  </si>
  <si>
    <t>Malby z malířských směsí oděruvzdorných za mokra dvojnásobné, bílé za mokra oděruvzdorné výborně v místnostech výšky do 3,80 m</t>
  </si>
  <si>
    <t>1222971856</t>
  </si>
  <si>
    <t>https://podminky.urs.cz/item/CS_URS_2025_01/784211101</t>
  </si>
  <si>
    <t>" podhled SDK podkroví "</t>
  </si>
  <si>
    <t>" strop schodiště  a m.č.301 - podkroví "</t>
  </si>
  <si>
    <t>4*2,65+1,64*2,4</t>
  </si>
  <si>
    <t>" stěšny - schodiště do podkroví  + m.č.301 "</t>
  </si>
  <si>
    <t>(5,64+2,55)*2*2,5</t>
  </si>
  <si>
    <t>ROU2822 - Zdravotechnika</t>
  </si>
  <si>
    <t>721 - Zdravotechnika - vnitřní kanalizace</t>
  </si>
  <si>
    <t>734 - Ústřední vytápění - armatury</t>
  </si>
  <si>
    <t>721</t>
  </si>
  <si>
    <t>Zdravotechnika - vnitřní kanalizace</t>
  </si>
  <si>
    <t>Napojení odvodu kondenzátu na stávající potrubí</t>
  </si>
  <si>
    <t>soubor</t>
  </si>
  <si>
    <t>-1921297805</t>
  </si>
  <si>
    <t>28612120R</t>
  </si>
  <si>
    <t>Hadice PVC DN 20 mm - odvod kondenzátu od VZT 2.NP</t>
  </si>
  <si>
    <t>-1834580548</t>
  </si>
  <si>
    <t>998721212</t>
  </si>
  <si>
    <t>Přesun hmot pro vnitřní kanalizaci stanovený procentní sazbou (%) z ceny vodorovná dopravní vzdálenost do 50 m s omezením mechanizace v objektech výšky přes 6 do 12 m</t>
  </si>
  <si>
    <t>1895421872</t>
  </si>
  <si>
    <t>https://podminky.urs.cz/item/CS_URS_2025_01/998721212</t>
  </si>
  <si>
    <t>734</t>
  </si>
  <si>
    <t>Ústřední vytápění - armatury</t>
  </si>
  <si>
    <t>7342811R1</t>
  </si>
  <si>
    <t>Čerpadlo kondenzátu pro stropní vzt jednotky</t>
  </si>
  <si>
    <t>-1533265706</t>
  </si>
  <si>
    <t>7342891R1</t>
  </si>
  <si>
    <t>Montáž čerpadla kondenzátu</t>
  </si>
  <si>
    <t>-392649493</t>
  </si>
  <si>
    <t>998734202</t>
  </si>
  <si>
    <t>Přesun hmot pro armatury stanovený procentní sazbou (%) z ceny vodorovná dopravní vzdálenost do 50 m základní v objektech výšky přes 6 do 12 m</t>
  </si>
  <si>
    <t>-617384447</t>
  </si>
  <si>
    <t>https://podminky.urs.cz/item/CS_URS_2025_01/998734202</t>
  </si>
  <si>
    <t>ROU2823 - Vzduchotechnika</t>
  </si>
  <si>
    <t>D7 - Klimatizace kanceláří (3.04 a 3.07)</t>
  </si>
  <si>
    <t xml:space="preserve">D8 - Ostatní </t>
  </si>
  <si>
    <t>D7</t>
  </si>
  <si>
    <t>Klimatizace kanceláří (3.04 a 3.07)</t>
  </si>
  <si>
    <t>Pol204</t>
  </si>
  <si>
    <t>Venkovní multisplit jednotka Qch = 1,1 / 7,0 / 8,5 kW Qt = 1,2 / 8,1 / 9,1 kW P = 2,9 kW; 230 V; I = 13 A</t>
  </si>
  <si>
    <t>351079969</t>
  </si>
  <si>
    <t>Pol205</t>
  </si>
  <si>
    <t>Vnitřní nástěnná jednotka Qch = 3,5 kW (nom.) Qt = 4 kW (nom.) vč. infraovladače</t>
  </si>
  <si>
    <t>1989580866</t>
  </si>
  <si>
    <t>Pol206</t>
  </si>
  <si>
    <t>Cu potrubí vč. chladiva (R32) a komunikačního kabelu + izolace (6,35/9,52 mm)</t>
  </si>
  <si>
    <t>bm</t>
  </si>
  <si>
    <t>-455846125</t>
  </si>
  <si>
    <t>Pol208</t>
  </si>
  <si>
    <t>Sifon (odvod kondenzátu z vnitřních jednotek)</t>
  </si>
  <si>
    <t>-1160859447</t>
  </si>
  <si>
    <t>Pol209</t>
  </si>
  <si>
    <t>Podkladový blok (gumový pražec) (L = 600 mm)</t>
  </si>
  <si>
    <t>sa</t>
  </si>
  <si>
    <t>1510555086</t>
  </si>
  <si>
    <t>Pol210</t>
  </si>
  <si>
    <t>Silentblok – konus (sada 4 ks)</t>
  </si>
  <si>
    <t>1810857143</t>
  </si>
  <si>
    <t>Pol211</t>
  </si>
  <si>
    <t>Čerpadlo kondenzátu</t>
  </si>
  <si>
    <t>419696869</t>
  </si>
  <si>
    <t>Pol212</t>
  </si>
  <si>
    <t>Evidenční kniha</t>
  </si>
  <si>
    <t>kpl</t>
  </si>
  <si>
    <t>-2079523720</t>
  </si>
  <si>
    <t>Pol213</t>
  </si>
  <si>
    <t>Kontrola těsnosti</t>
  </si>
  <si>
    <t>1425329983</t>
  </si>
  <si>
    <t>Pol214</t>
  </si>
  <si>
    <t>Zprovoznění</t>
  </si>
  <si>
    <t>-164004648</t>
  </si>
  <si>
    <t>Pol215</t>
  </si>
  <si>
    <t>Montážní a spojovací materiál</t>
  </si>
  <si>
    <t>-1780542518</t>
  </si>
  <si>
    <t>P</t>
  </si>
  <si>
    <t>Poznámka k položce:_x000D_
Poznámka:  - MFA … 20 A; kabel CYKY 3C x 2,5 - odvod kondenzátu z vnitřní jednotky … ZTI  - el. napojení venkovní jednotky s jištěním … SI - Infraovladač - součást dodávky zařízení</t>
  </si>
  <si>
    <t>D8</t>
  </si>
  <si>
    <t xml:space="preserve">Ostatní </t>
  </si>
  <si>
    <t>Pol216</t>
  </si>
  <si>
    <t>Doprava</t>
  </si>
  <si>
    <t>262144</t>
  </si>
  <si>
    <t>-1725744712</t>
  </si>
  <si>
    <t>Pol217</t>
  </si>
  <si>
    <t>Komplexní vyzkoušení</t>
  </si>
  <si>
    <t>-411324888</t>
  </si>
  <si>
    <t>Pol218</t>
  </si>
  <si>
    <t>Zaškolení obsluhy</t>
  </si>
  <si>
    <t>1599761183</t>
  </si>
  <si>
    <t>Pol219</t>
  </si>
  <si>
    <t>Zaregulování zařízení</t>
  </si>
  <si>
    <t>-1808557328</t>
  </si>
  <si>
    <t>Pol220</t>
  </si>
  <si>
    <t>Dokumentace skutečného provedení</t>
  </si>
  <si>
    <t>466421270</t>
  </si>
  <si>
    <t>ROU2824 - Hromosvod</t>
  </si>
  <si>
    <t>D1 - HROMOSVOD LPS</t>
  </si>
  <si>
    <t>D3 - HODINOVÁ   ZÚČTOVACÍ   SAZBA</t>
  </si>
  <si>
    <t>D1</t>
  </si>
  <si>
    <t>HROMOSVOD LPS</t>
  </si>
  <si>
    <t>Pol104</t>
  </si>
  <si>
    <t>EPS 3 SVORKOVNICE EKVIPOTENCIÁLNÍ V KRABICI KO100E</t>
  </si>
  <si>
    <t>KS</t>
  </si>
  <si>
    <t>576972404</t>
  </si>
  <si>
    <t>Pol105</t>
  </si>
  <si>
    <t>HROMOSVODOVÁ SVORKA ZKUŠEBNÍ SZ N</t>
  </si>
  <si>
    <t>-1195375639</t>
  </si>
  <si>
    <t>Pol106</t>
  </si>
  <si>
    <t>HROMOSVODOVÁ SVORKA KŘÍŽOVÁ SK N</t>
  </si>
  <si>
    <t>457122834</t>
  </si>
  <si>
    <t>Pol107</t>
  </si>
  <si>
    <t>HROMOSVODOVÁ SVORKA SPOJOVACÍ SS N</t>
  </si>
  <si>
    <t>-228996115</t>
  </si>
  <si>
    <t>Pol108</t>
  </si>
  <si>
    <t>SVODOVÝ VODIČ AlMgSi ф 8mm</t>
  </si>
  <si>
    <t>-1692480325</t>
  </si>
  <si>
    <t>Pol109</t>
  </si>
  <si>
    <t>TYČ JÍMACÍ JR 1,0 VČETNĚ UCHYCENÍ</t>
  </si>
  <si>
    <t>-305934098</t>
  </si>
  <si>
    <t>Pol110</t>
  </si>
  <si>
    <t>TYČ JÍMACÍ JR 1,5 VČETNĚ UCHYCENÍ</t>
  </si>
  <si>
    <t>-1595494001</t>
  </si>
  <si>
    <t>Pol111</t>
  </si>
  <si>
    <t>ODDÁLENÝ JÍMAČ 3M - VČETNĚ UCHYCENÍ</t>
  </si>
  <si>
    <t>969371138</t>
  </si>
  <si>
    <t>Pol112</t>
  </si>
  <si>
    <t>PODPĚRA VEDENÍ NA KOVOVÉ KONSTRUKCE</t>
  </si>
  <si>
    <t>1810645715</t>
  </si>
  <si>
    <t>Pol114</t>
  </si>
  <si>
    <t>KRABICE SE ZKUŠEBNÍ SVORKOU DO ZATEPLENÍ</t>
  </si>
  <si>
    <t>339671138</t>
  </si>
  <si>
    <t>Pol115</t>
  </si>
  <si>
    <t>SKRYTÝ SVOD KOMPLET</t>
  </si>
  <si>
    <t>KPL</t>
  </si>
  <si>
    <t>-288709571</t>
  </si>
  <si>
    <t>Pol116</t>
  </si>
  <si>
    <t>STÍTEK SMALT.UM HMOTA-OZNAC SVODŮ</t>
  </si>
  <si>
    <t>294569789</t>
  </si>
  <si>
    <t>Pol118</t>
  </si>
  <si>
    <t>UZEMŇOVACÍ VODIČ FEZN ф10mm</t>
  </si>
  <si>
    <t>422789643</t>
  </si>
  <si>
    <t>Pol119</t>
  </si>
  <si>
    <t>HROMOSVODOVÁ SVORKA PÁSKA-DRÁT SR3a</t>
  </si>
  <si>
    <t>-379440590</t>
  </si>
  <si>
    <t>Pol120</t>
  </si>
  <si>
    <t>HROMOSVODOVÁ SVORKA PRO ZEMNÍCÍ PÁSKU SR2b</t>
  </si>
  <si>
    <t>-872872889</t>
  </si>
  <si>
    <t>Pol121</t>
  </si>
  <si>
    <t>ANTIKOROZNÍ PÁSKA DEHN KSB 50x10</t>
  </si>
  <si>
    <t>-1362769455</t>
  </si>
  <si>
    <t>D3</t>
  </si>
  <si>
    <t>HODINOVÁ   ZÚČTOVACÍ   SAZBA</t>
  </si>
  <si>
    <t>Pol124</t>
  </si>
  <si>
    <t>PODRUŽNÝ MATERIÁL (Z POL. MATERIÁL)</t>
  </si>
  <si>
    <t>-249786568</t>
  </si>
  <si>
    <t>Pol125</t>
  </si>
  <si>
    <t>PPV (Z POL. MONTÁŽE)</t>
  </si>
  <si>
    <t>-26568688</t>
  </si>
  <si>
    <t>Pol70</t>
  </si>
  <si>
    <t>POMOCNÉ, MANIPULAČNÍ, PŘÍPRAVNÉ PRÁCE</t>
  </si>
  <si>
    <t>H</t>
  </si>
  <si>
    <t>512</t>
  </si>
  <si>
    <t>1249204303</t>
  </si>
  <si>
    <t>ROU2825 - VRN</t>
  </si>
  <si>
    <t>VRN - Vedlejší rozpočtové náklady</t>
  </si>
  <si>
    <t>Vedlejší rozpočtové náklady</t>
  </si>
  <si>
    <t>VRN1</t>
  </si>
  <si>
    <t>zařízení staveniště</t>
  </si>
  <si>
    <t>327713987</t>
  </si>
  <si>
    <t>VRN2</t>
  </si>
  <si>
    <t>kompletační činnost hlavního dodavatele stavby</t>
  </si>
  <si>
    <t>584805181</t>
  </si>
  <si>
    <t>VRN4</t>
  </si>
  <si>
    <t>dokumentace skutečného provedení stavby</t>
  </si>
  <si>
    <t>-18942618</t>
  </si>
  <si>
    <t>VRN5</t>
  </si>
  <si>
    <t xml:space="preserve">provozní vlivy </t>
  </si>
  <si>
    <t>-627042283</t>
  </si>
  <si>
    <t>VRN6</t>
  </si>
  <si>
    <t xml:space="preserve">dílenská dokumentace </t>
  </si>
  <si>
    <t>-1552332775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</si>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</sst>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9" fillId="0" borderId="0" xfId="0" applyFont="1" applyAlignment="1">
      <alignment vertical="center" wrapText="1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762341210" TargetMode="External"/><Relationship Id="rId21" Type="http://schemas.openxmlformats.org/officeDocument/2006/relationships/hyperlink" Target="https://podminky.urs.cz/item/CS_URS_2025_01/713151111" TargetMode="External"/><Relationship Id="rId42" Type="http://schemas.openxmlformats.org/officeDocument/2006/relationships/hyperlink" Target="https://podminky.urs.cz/item/CS_URS_2025_01/764002861" TargetMode="External"/><Relationship Id="rId47" Type="http://schemas.openxmlformats.org/officeDocument/2006/relationships/hyperlink" Target="https://podminky.urs.cz/item/CS_URS_2025_01/764111133" TargetMode="External"/><Relationship Id="rId63" Type="http://schemas.openxmlformats.org/officeDocument/2006/relationships/hyperlink" Target="https://podminky.urs.cz/item/CS_URS_2025_01/765115302" TargetMode="External"/><Relationship Id="rId68" Type="http://schemas.openxmlformats.org/officeDocument/2006/relationships/hyperlink" Target="https://podminky.urs.cz/item/CS_URS_2025_01/766694116" TargetMode="External"/><Relationship Id="rId16" Type="http://schemas.openxmlformats.org/officeDocument/2006/relationships/hyperlink" Target="https://podminky.urs.cz/item/CS_URS_2025_01/997013813" TargetMode="External"/><Relationship Id="rId11" Type="http://schemas.openxmlformats.org/officeDocument/2006/relationships/hyperlink" Target="https://podminky.urs.cz/item/CS_URS_2025_01/997013501" TargetMode="External"/><Relationship Id="rId24" Type="http://schemas.openxmlformats.org/officeDocument/2006/relationships/hyperlink" Target="https://podminky.urs.cz/item/CS_URS_2025_01/713191133" TargetMode="External"/><Relationship Id="rId32" Type="http://schemas.openxmlformats.org/officeDocument/2006/relationships/hyperlink" Target="https://podminky.urs.cz/item/CS_URS_2025_01/763131714" TargetMode="External"/><Relationship Id="rId37" Type="http://schemas.openxmlformats.org/officeDocument/2006/relationships/hyperlink" Target="https://podminky.urs.cz/item/CS_URS_2025_01/764001891" TargetMode="External"/><Relationship Id="rId40" Type="http://schemas.openxmlformats.org/officeDocument/2006/relationships/hyperlink" Target="https://podminky.urs.cz/item/CS_URS_2025_01/764002841" TargetMode="External"/><Relationship Id="rId45" Type="http://schemas.openxmlformats.org/officeDocument/2006/relationships/hyperlink" Target="https://podminky.urs.cz/item/CS_URS_2025_01/764004801" TargetMode="External"/><Relationship Id="rId53" Type="http://schemas.openxmlformats.org/officeDocument/2006/relationships/hyperlink" Target="https://podminky.urs.cz/item/CS_URS_2025_01/764311614" TargetMode="External"/><Relationship Id="rId58" Type="http://schemas.openxmlformats.org/officeDocument/2006/relationships/hyperlink" Target="https://podminky.urs.cz/item/CS_URS_2025_01/764501118" TargetMode="External"/><Relationship Id="rId66" Type="http://schemas.openxmlformats.org/officeDocument/2006/relationships/hyperlink" Target="https://podminky.urs.cz/item/CS_URS_2025_01/998765312" TargetMode="External"/><Relationship Id="rId74" Type="http://schemas.openxmlformats.org/officeDocument/2006/relationships/hyperlink" Target="https://podminky.urs.cz/item/CS_URS_2025_01/784121011" TargetMode="External"/><Relationship Id="rId5" Type="http://schemas.openxmlformats.org/officeDocument/2006/relationships/hyperlink" Target="https://podminky.urs.cz/item/CS_URS_2025_01/952901111" TargetMode="External"/><Relationship Id="rId61" Type="http://schemas.openxmlformats.org/officeDocument/2006/relationships/hyperlink" Target="https://podminky.urs.cz/item/CS_URS_2025_01/764518622" TargetMode="External"/><Relationship Id="rId19" Type="http://schemas.openxmlformats.org/officeDocument/2006/relationships/hyperlink" Target="https://podminky.urs.cz/item/CS_URS_2025_01/712431811" TargetMode="External"/><Relationship Id="rId14" Type="http://schemas.openxmlformats.org/officeDocument/2006/relationships/hyperlink" Target="https://podminky.urs.cz/item/CS_URS_2025_01/997013645" TargetMode="External"/><Relationship Id="rId22" Type="http://schemas.openxmlformats.org/officeDocument/2006/relationships/hyperlink" Target="https://podminky.urs.cz/item/CS_URS_2025_01/713151164" TargetMode="External"/><Relationship Id="rId27" Type="http://schemas.openxmlformats.org/officeDocument/2006/relationships/hyperlink" Target="https://podminky.urs.cz/item/CS_URS_2025_01/762341811" TargetMode="External"/><Relationship Id="rId30" Type="http://schemas.openxmlformats.org/officeDocument/2006/relationships/hyperlink" Target="https://podminky.urs.cz/item/CS_URS_2025_01/762395000" TargetMode="External"/><Relationship Id="rId35" Type="http://schemas.openxmlformats.org/officeDocument/2006/relationships/hyperlink" Target="https://podminky.urs.cz/item/CS_URS_2025_01/998763512" TargetMode="External"/><Relationship Id="rId43" Type="http://schemas.openxmlformats.org/officeDocument/2006/relationships/hyperlink" Target="https://podminky.urs.cz/item/CS_URS_2025_01/764002871" TargetMode="External"/><Relationship Id="rId48" Type="http://schemas.openxmlformats.org/officeDocument/2006/relationships/hyperlink" Target="https://podminky.urs.cz/item/CS_URS_2025_01/764111643" TargetMode="External"/><Relationship Id="rId56" Type="http://schemas.openxmlformats.org/officeDocument/2006/relationships/hyperlink" Target="https://podminky.urs.cz/item/CS_URS_2025_01/764501103" TargetMode="External"/><Relationship Id="rId64" Type="http://schemas.openxmlformats.org/officeDocument/2006/relationships/hyperlink" Target="https://podminky.urs.cz/item/CS_URS_2025_01/765115401" TargetMode="External"/><Relationship Id="rId69" Type="http://schemas.openxmlformats.org/officeDocument/2006/relationships/hyperlink" Target="https://podminky.urs.cz/item/CS_URS_2025_01/998766312" TargetMode="External"/><Relationship Id="rId77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993111119" TargetMode="External"/><Relationship Id="rId51" Type="http://schemas.openxmlformats.org/officeDocument/2006/relationships/hyperlink" Target="https://podminky.urs.cz/item/CS_URS_2025_01/764218604" TargetMode="External"/><Relationship Id="rId72" Type="http://schemas.openxmlformats.org/officeDocument/2006/relationships/hyperlink" Target="https://podminky.urs.cz/item/CS_URS_2025_01/783213021" TargetMode="External"/><Relationship Id="rId3" Type="http://schemas.openxmlformats.org/officeDocument/2006/relationships/hyperlink" Target="https://podminky.urs.cz/item/CS_URS_2025_01/941111821" TargetMode="External"/><Relationship Id="rId12" Type="http://schemas.openxmlformats.org/officeDocument/2006/relationships/hyperlink" Target="https://podminky.urs.cz/item/CS_URS_2025_01/997013509" TargetMode="External"/><Relationship Id="rId17" Type="http://schemas.openxmlformats.org/officeDocument/2006/relationships/hyperlink" Target="https://podminky.urs.cz/item/CS_URS_2025_01/997013821" TargetMode="External"/><Relationship Id="rId25" Type="http://schemas.openxmlformats.org/officeDocument/2006/relationships/hyperlink" Target="https://podminky.urs.cz/item/CS_URS_2025_01/998713312" TargetMode="External"/><Relationship Id="rId33" Type="http://schemas.openxmlformats.org/officeDocument/2006/relationships/hyperlink" Target="https://podminky.urs.cz/item/CS_URS_2025_01/763131771" TargetMode="External"/><Relationship Id="rId38" Type="http://schemas.openxmlformats.org/officeDocument/2006/relationships/hyperlink" Target="https://podminky.urs.cz/item/CS_URS_2025_01/764002812" TargetMode="External"/><Relationship Id="rId46" Type="http://schemas.openxmlformats.org/officeDocument/2006/relationships/hyperlink" Target="https://podminky.urs.cz/item/CS_URS_2025_01/764004861" TargetMode="External"/><Relationship Id="rId59" Type="http://schemas.openxmlformats.org/officeDocument/2006/relationships/hyperlink" Target="https://podminky.urs.cz/item/CS_URS_2025_01/764511603" TargetMode="External"/><Relationship Id="rId67" Type="http://schemas.openxmlformats.org/officeDocument/2006/relationships/hyperlink" Target="https://podminky.urs.cz/item/CS_URS_2025_01/766421821" TargetMode="External"/><Relationship Id="rId20" Type="http://schemas.openxmlformats.org/officeDocument/2006/relationships/hyperlink" Target="https://podminky.urs.cz/item/CS_URS_2025_01/713121121" TargetMode="External"/><Relationship Id="rId41" Type="http://schemas.openxmlformats.org/officeDocument/2006/relationships/hyperlink" Target="https://podminky.urs.cz/item/CS_URS_2025_01/764002851" TargetMode="External"/><Relationship Id="rId54" Type="http://schemas.openxmlformats.org/officeDocument/2006/relationships/hyperlink" Target="https://podminky.urs.cz/item/CS_URS_2025_01/764314612" TargetMode="External"/><Relationship Id="rId62" Type="http://schemas.openxmlformats.org/officeDocument/2006/relationships/hyperlink" Target="https://podminky.urs.cz/item/CS_URS_2025_01/998764312" TargetMode="External"/><Relationship Id="rId70" Type="http://schemas.openxmlformats.org/officeDocument/2006/relationships/hyperlink" Target="https://podminky.urs.cz/item/CS_URS_2025_01/767881132" TargetMode="External"/><Relationship Id="rId75" Type="http://schemas.openxmlformats.org/officeDocument/2006/relationships/hyperlink" Target="https://podminky.urs.cz/item/CS_URS_2025_01/784181111" TargetMode="External"/><Relationship Id="rId1" Type="http://schemas.openxmlformats.org/officeDocument/2006/relationships/hyperlink" Target="https://podminky.urs.cz/item/CS_URS_2025_01/941111121" TargetMode="External"/><Relationship Id="rId6" Type="http://schemas.openxmlformats.org/officeDocument/2006/relationships/hyperlink" Target="https://podminky.urs.cz/item/CS_URS_2025_01/968082015" TargetMode="External"/><Relationship Id="rId15" Type="http://schemas.openxmlformats.org/officeDocument/2006/relationships/hyperlink" Target="https://podminky.urs.cz/item/CS_URS_2025_01/997013811" TargetMode="External"/><Relationship Id="rId23" Type="http://schemas.openxmlformats.org/officeDocument/2006/relationships/hyperlink" Target="https://podminky.urs.cz/item/CS_URS_2025_01/713191115" TargetMode="External"/><Relationship Id="rId28" Type="http://schemas.openxmlformats.org/officeDocument/2006/relationships/hyperlink" Target="https://podminky.urs.cz/item/CS_URS_2025_01/762342522" TargetMode="External"/><Relationship Id="rId36" Type="http://schemas.openxmlformats.org/officeDocument/2006/relationships/hyperlink" Target="https://podminky.urs.cz/item/CS_URS_2025_01/764001821" TargetMode="External"/><Relationship Id="rId49" Type="http://schemas.openxmlformats.org/officeDocument/2006/relationships/hyperlink" Target="https://podminky.urs.cz/item/CS_URS_2025_01/764212662" TargetMode="External"/><Relationship Id="rId57" Type="http://schemas.openxmlformats.org/officeDocument/2006/relationships/hyperlink" Target="https://podminky.urs.cz/item/CS_URS_2025_01/764501104" TargetMode="External"/><Relationship Id="rId10" Type="http://schemas.openxmlformats.org/officeDocument/2006/relationships/hyperlink" Target="https://podminky.urs.cz/item/CS_URS_2025_01/997013213" TargetMode="External"/><Relationship Id="rId31" Type="http://schemas.openxmlformats.org/officeDocument/2006/relationships/hyperlink" Target="https://podminky.urs.cz/item/CS_URS_2025_01/998762312" TargetMode="External"/><Relationship Id="rId44" Type="http://schemas.openxmlformats.org/officeDocument/2006/relationships/hyperlink" Target="https://podminky.urs.cz/item/CS_URS_2025_01/764003801" TargetMode="External"/><Relationship Id="rId52" Type="http://schemas.openxmlformats.org/officeDocument/2006/relationships/hyperlink" Target="https://podminky.urs.cz/item/CS_URS_2025_01/764218631" TargetMode="External"/><Relationship Id="rId60" Type="http://schemas.openxmlformats.org/officeDocument/2006/relationships/hyperlink" Target="https://podminky.urs.cz/item/CS_URS_2025_01/764511623" TargetMode="External"/><Relationship Id="rId65" Type="http://schemas.openxmlformats.org/officeDocument/2006/relationships/hyperlink" Target="https://podminky.urs.cz/item/CS_URS_2025_01/765131803" TargetMode="External"/><Relationship Id="rId73" Type="http://schemas.openxmlformats.org/officeDocument/2006/relationships/hyperlink" Target="https://podminky.urs.cz/item/CS_URS_2025_01/784121001" TargetMode="External"/><Relationship Id="rId4" Type="http://schemas.openxmlformats.org/officeDocument/2006/relationships/hyperlink" Target="https://podminky.urs.cz/item/CS_URS_2025_01/949101111" TargetMode="External"/><Relationship Id="rId9" Type="http://schemas.openxmlformats.org/officeDocument/2006/relationships/hyperlink" Target="https://podminky.urs.cz/item/CS_URS_2025_01/997006012" TargetMode="External"/><Relationship Id="rId13" Type="http://schemas.openxmlformats.org/officeDocument/2006/relationships/hyperlink" Target="https://podminky.urs.cz/item/CS_URS_2025_01/997013631" TargetMode="External"/><Relationship Id="rId18" Type="http://schemas.openxmlformats.org/officeDocument/2006/relationships/hyperlink" Target="https://podminky.urs.cz/item/CS_URS_2025_01/998018002" TargetMode="External"/><Relationship Id="rId39" Type="http://schemas.openxmlformats.org/officeDocument/2006/relationships/hyperlink" Target="https://podminky.urs.cz/item/CS_URS_2025_01/764002821" TargetMode="External"/><Relationship Id="rId34" Type="http://schemas.openxmlformats.org/officeDocument/2006/relationships/hyperlink" Target="https://podminky.urs.cz/item/CS_URS_2025_01/763161520" TargetMode="External"/><Relationship Id="rId50" Type="http://schemas.openxmlformats.org/officeDocument/2006/relationships/hyperlink" Target="https://podminky.urs.cz/item/CS_URS_2025_01/764214607" TargetMode="External"/><Relationship Id="rId55" Type="http://schemas.openxmlformats.org/officeDocument/2006/relationships/hyperlink" Target="https://podminky.urs.cz/item/CS_URS_2025_01/764316623" TargetMode="External"/><Relationship Id="rId76" Type="http://schemas.openxmlformats.org/officeDocument/2006/relationships/hyperlink" Target="https://podminky.urs.cz/item/CS_URS_2025_01/784211101" TargetMode="External"/><Relationship Id="rId7" Type="http://schemas.openxmlformats.org/officeDocument/2006/relationships/hyperlink" Target="https://podminky.urs.cz/item/CS_URS_2025_01/993111111" TargetMode="External"/><Relationship Id="rId71" Type="http://schemas.openxmlformats.org/officeDocument/2006/relationships/hyperlink" Target="https://podminky.urs.cz/item/CS_URS_2025_01/998767312" TargetMode="External"/><Relationship Id="rId2" Type="http://schemas.openxmlformats.org/officeDocument/2006/relationships/hyperlink" Target="https://podminky.urs.cz/item/CS_URS_2025_01/941111221" TargetMode="External"/><Relationship Id="rId29" Type="http://schemas.openxmlformats.org/officeDocument/2006/relationships/hyperlink" Target="https://podminky.urs.cz/item/CS_URS_2025_01/76236131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5_01/998734202" TargetMode="External"/><Relationship Id="rId1" Type="http://schemas.openxmlformats.org/officeDocument/2006/relationships/hyperlink" Target="https://podminky.urs.cz/item/CS_URS_2025_01/9987212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topLeftCell="A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18" t="s">
        <v>6</v>
      </c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302" t="s">
        <v>15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R5" s="21"/>
      <c r="BE5" s="299" t="s">
        <v>16</v>
      </c>
      <c r="BS5" s="18" t="s">
        <v>7</v>
      </c>
    </row>
    <row r="6" spans="1:74" ht="36.950000000000003" customHeight="1">
      <c r="B6" s="21"/>
      <c r="D6" s="27" t="s">
        <v>17</v>
      </c>
      <c r="K6" s="304" t="s">
        <v>18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R6" s="21"/>
      <c r="BE6" s="300"/>
      <c r="BS6" s="18" t="s">
        <v>7</v>
      </c>
    </row>
    <row r="7" spans="1:74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00"/>
      <c r="BS7" s="18" t="s">
        <v>7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0"/>
      <c r="BS8" s="18" t="s">
        <v>7</v>
      </c>
    </row>
    <row r="9" spans="1:74" ht="14.45" customHeight="1">
      <c r="B9" s="21"/>
      <c r="AR9" s="21"/>
      <c r="BE9" s="300"/>
      <c r="BS9" s="18" t="s">
        <v>7</v>
      </c>
    </row>
    <row r="10" spans="1:74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300"/>
      <c r="BS10" s="18" t="s">
        <v>7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300"/>
      <c r="BS11" s="18" t="s">
        <v>7</v>
      </c>
    </row>
    <row r="12" spans="1:74" ht="6.95" customHeight="1">
      <c r="B12" s="21"/>
      <c r="AR12" s="21"/>
      <c r="BE12" s="300"/>
      <c r="BS12" s="18" t="s">
        <v>7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300"/>
      <c r="BS13" s="18" t="s">
        <v>7</v>
      </c>
    </row>
    <row r="14" spans="1:74" ht="12.75">
      <c r="B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N14" s="30" t="s">
        <v>30</v>
      </c>
      <c r="AR14" s="21"/>
      <c r="BE14" s="300"/>
      <c r="BS14" s="18" t="s">
        <v>7</v>
      </c>
    </row>
    <row r="15" spans="1:74" ht="6.95" customHeight="1">
      <c r="B15" s="21"/>
      <c r="AR15" s="21"/>
      <c r="BE15" s="300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300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300"/>
      <c r="BS17" s="18" t="s">
        <v>33</v>
      </c>
    </row>
    <row r="18" spans="2:71" ht="6.95" customHeight="1">
      <c r="B18" s="21"/>
      <c r="AR18" s="21"/>
      <c r="BE18" s="300"/>
      <c r="BS18" s="18" t="s">
        <v>7</v>
      </c>
    </row>
    <row r="19" spans="2:7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300"/>
      <c r="BS19" s="18" t="s">
        <v>7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3</v>
      </c>
      <c r="AR20" s="21"/>
      <c r="BE20" s="300"/>
      <c r="BS20" s="18" t="s">
        <v>4</v>
      </c>
    </row>
    <row r="21" spans="2:71" ht="6.95" customHeight="1">
      <c r="B21" s="21"/>
      <c r="AR21" s="21"/>
      <c r="BE21" s="300"/>
    </row>
    <row r="22" spans="2:71" ht="12" customHeight="1">
      <c r="B22" s="21"/>
      <c r="D22" s="28" t="s">
        <v>36</v>
      </c>
      <c r="AR22" s="21"/>
      <c r="BE22" s="300"/>
    </row>
    <row r="23" spans="2:71" ht="47.25" customHeight="1">
      <c r="B23" s="21"/>
      <c r="E23" s="307" t="s">
        <v>37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1"/>
      <c r="BE23" s="300"/>
    </row>
    <row r="24" spans="2:71" ht="6.95" customHeight="1">
      <c r="B24" s="21"/>
      <c r="AR24" s="21"/>
      <c r="BE24" s="300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0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8">
        <f>ROUND(AG54,2)</f>
        <v>5541430</v>
      </c>
      <c r="AL26" s="309"/>
      <c r="AM26" s="309"/>
      <c r="AN26" s="309"/>
      <c r="AO26" s="309"/>
      <c r="AR26" s="33"/>
      <c r="BE26" s="300"/>
    </row>
    <row r="27" spans="2:71" s="1" customFormat="1" ht="6.95" customHeight="1">
      <c r="B27" s="33"/>
      <c r="AR27" s="33"/>
      <c r="BE27" s="300"/>
    </row>
    <row r="28" spans="2:71" s="1" customFormat="1" ht="12.75">
      <c r="B28" s="33"/>
      <c r="L28" s="310" t="s">
        <v>39</v>
      </c>
      <c r="M28" s="310"/>
      <c r="N28" s="310"/>
      <c r="O28" s="310"/>
      <c r="P28" s="310"/>
      <c r="W28" s="310" t="s">
        <v>40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41</v>
      </c>
      <c r="AL28" s="310"/>
      <c r="AM28" s="310"/>
      <c r="AN28" s="310"/>
      <c r="AO28" s="310"/>
      <c r="AR28" s="33"/>
      <c r="BE28" s="300"/>
    </row>
    <row r="29" spans="2:71" s="2" customFormat="1" ht="14.45" customHeight="1">
      <c r="B29" s="37"/>
      <c r="D29" s="28" t="s">
        <v>42</v>
      </c>
      <c r="F29" s="28" t="s">
        <v>43</v>
      </c>
      <c r="L29" s="313">
        <v>0.21</v>
      </c>
      <c r="M29" s="312"/>
      <c r="N29" s="312"/>
      <c r="O29" s="312"/>
      <c r="P29" s="312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1">
        <f>ROUND(AV54, 2)</f>
        <v>0</v>
      </c>
      <c r="AL29" s="312"/>
      <c r="AM29" s="312"/>
      <c r="AN29" s="312"/>
      <c r="AO29" s="312"/>
      <c r="AR29" s="37"/>
      <c r="BE29" s="301"/>
    </row>
    <row r="30" spans="2:71" s="2" customFormat="1" ht="14.45" customHeight="1">
      <c r="B30" s="37"/>
      <c r="F30" s="28" t="s">
        <v>44</v>
      </c>
      <c r="L30" s="313">
        <v>0.12</v>
      </c>
      <c r="M30" s="312"/>
      <c r="N30" s="312"/>
      <c r="O30" s="312"/>
      <c r="P30" s="312"/>
      <c r="W30" s="311">
        <f>ROUND(BA54, 2)</f>
        <v>5541430</v>
      </c>
      <c r="X30" s="312"/>
      <c r="Y30" s="312"/>
      <c r="Z30" s="312"/>
      <c r="AA30" s="312"/>
      <c r="AB30" s="312"/>
      <c r="AC30" s="312"/>
      <c r="AD30" s="312"/>
      <c r="AE30" s="312"/>
      <c r="AK30" s="311">
        <f>ROUND(AW54, 2)</f>
        <v>664971.6</v>
      </c>
      <c r="AL30" s="312"/>
      <c r="AM30" s="312"/>
      <c r="AN30" s="312"/>
      <c r="AO30" s="312"/>
      <c r="AR30" s="37"/>
      <c r="BE30" s="301"/>
    </row>
    <row r="31" spans="2:71" s="2" customFormat="1" ht="14.45" hidden="1" customHeight="1">
      <c r="B31" s="37"/>
      <c r="F31" s="28" t="s">
        <v>45</v>
      </c>
      <c r="L31" s="313">
        <v>0.21</v>
      </c>
      <c r="M31" s="312"/>
      <c r="N31" s="312"/>
      <c r="O31" s="312"/>
      <c r="P31" s="312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1">
        <v>0</v>
      </c>
      <c r="AL31" s="312"/>
      <c r="AM31" s="312"/>
      <c r="AN31" s="312"/>
      <c r="AO31" s="312"/>
      <c r="AR31" s="37"/>
      <c r="BE31" s="301"/>
    </row>
    <row r="32" spans="2:71" s="2" customFormat="1" ht="14.45" hidden="1" customHeight="1">
      <c r="B32" s="37"/>
      <c r="F32" s="28" t="s">
        <v>46</v>
      </c>
      <c r="L32" s="313">
        <v>0.12</v>
      </c>
      <c r="M32" s="312"/>
      <c r="N32" s="312"/>
      <c r="O32" s="312"/>
      <c r="P32" s="312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1">
        <v>0</v>
      </c>
      <c r="AL32" s="312"/>
      <c r="AM32" s="312"/>
      <c r="AN32" s="312"/>
      <c r="AO32" s="312"/>
      <c r="AR32" s="37"/>
      <c r="BE32" s="301"/>
    </row>
    <row r="33" spans="2:44" s="2" customFormat="1" ht="14.45" hidden="1" customHeight="1">
      <c r="B33" s="37"/>
      <c r="F33" s="28" t="s">
        <v>47</v>
      </c>
      <c r="L33" s="313">
        <v>0</v>
      </c>
      <c r="M33" s="312"/>
      <c r="N33" s="312"/>
      <c r="O33" s="312"/>
      <c r="P33" s="312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1">
        <v>0</v>
      </c>
      <c r="AL33" s="312"/>
      <c r="AM33" s="312"/>
      <c r="AN33" s="312"/>
      <c r="AO33" s="312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17" t="s">
        <v>50</v>
      </c>
      <c r="Y35" s="315"/>
      <c r="Z35" s="315"/>
      <c r="AA35" s="315"/>
      <c r="AB35" s="315"/>
      <c r="AC35" s="40"/>
      <c r="AD35" s="40"/>
      <c r="AE35" s="40"/>
      <c r="AF35" s="40"/>
      <c r="AG35" s="40"/>
      <c r="AH35" s="40"/>
      <c r="AI35" s="40"/>
      <c r="AJ35" s="40"/>
      <c r="AK35" s="314">
        <f>SUM(AK26:AK33)</f>
        <v>6206401.5999999996</v>
      </c>
      <c r="AL35" s="315"/>
      <c r="AM35" s="315"/>
      <c r="AN35" s="315"/>
      <c r="AO35" s="31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14</v>
      </c>
      <c r="L44" s="3" t="str">
        <f>K5</f>
        <v>ROU282</v>
      </c>
      <c r="AR44" s="46"/>
    </row>
    <row r="45" spans="2:44" s="4" customFormat="1" ht="36.950000000000003" customHeight="1">
      <c r="B45" s="47"/>
      <c r="C45" s="48" t="s">
        <v>17</v>
      </c>
      <c r="L45" s="281" t="str">
        <f>K6</f>
        <v>Šternberk, Domov pro seniory Na Valech - střecha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Šternberk</v>
      </c>
      <c r="AI47" s="28" t="s">
        <v>23</v>
      </c>
      <c r="AM47" s="283" t="str">
        <f>IF(AN8= "","",AN8)</f>
        <v>6. 2. 2025</v>
      </c>
      <c r="AN47" s="283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25</v>
      </c>
      <c r="L49" s="3" t="str">
        <f>IF(E11= "","",E11)</f>
        <v>Město Šternberk, Horní nám. 78/16, Šternberk</v>
      </c>
      <c r="AI49" s="28" t="s">
        <v>31</v>
      </c>
      <c r="AM49" s="284" t="str">
        <f>IF(E17="","",E17)</f>
        <v>Ing. arch. Blanka Zlamalová, Ing. Lukáš Roubal</v>
      </c>
      <c r="AN49" s="285"/>
      <c r="AO49" s="285"/>
      <c r="AP49" s="285"/>
      <c r="AR49" s="33"/>
      <c r="AS49" s="286" t="s">
        <v>52</v>
      </c>
      <c r="AT49" s="287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284" t="str">
        <f>IF(E20="","",E20)</f>
        <v xml:space="preserve"> </v>
      </c>
      <c r="AN50" s="285"/>
      <c r="AO50" s="285"/>
      <c r="AP50" s="285"/>
      <c r="AR50" s="33"/>
      <c r="AS50" s="288"/>
      <c r="AT50" s="289"/>
      <c r="BD50" s="54"/>
    </row>
    <row r="51" spans="1:91" s="1" customFormat="1" ht="10.9" customHeight="1">
      <c r="B51" s="33"/>
      <c r="AR51" s="33"/>
      <c r="AS51" s="288"/>
      <c r="AT51" s="289"/>
      <c r="BD51" s="54"/>
    </row>
    <row r="52" spans="1:91" s="1" customFormat="1" ht="29.25" customHeight="1">
      <c r="B52" s="33"/>
      <c r="C52" s="290" t="s">
        <v>53</v>
      </c>
      <c r="D52" s="291"/>
      <c r="E52" s="291"/>
      <c r="F52" s="291"/>
      <c r="G52" s="291"/>
      <c r="H52" s="55"/>
      <c r="I52" s="293" t="s">
        <v>54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2" t="s">
        <v>55</v>
      </c>
      <c r="AH52" s="291"/>
      <c r="AI52" s="291"/>
      <c r="AJ52" s="291"/>
      <c r="AK52" s="291"/>
      <c r="AL52" s="291"/>
      <c r="AM52" s="291"/>
      <c r="AN52" s="293" t="s">
        <v>56</v>
      </c>
      <c r="AO52" s="291"/>
      <c r="AP52" s="291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7">
        <f>ROUND(SUM(AG55:AG59),2)</f>
        <v>5541430</v>
      </c>
      <c r="AH54" s="297"/>
      <c r="AI54" s="297"/>
      <c r="AJ54" s="297"/>
      <c r="AK54" s="297"/>
      <c r="AL54" s="297"/>
      <c r="AM54" s="297"/>
      <c r="AN54" s="298">
        <f t="shared" ref="AN54:AN59" si="0">SUM(AG54,AT54)</f>
        <v>6206401.5999999996</v>
      </c>
      <c r="AO54" s="298"/>
      <c r="AP54" s="298"/>
      <c r="AQ54" s="65" t="s">
        <v>3</v>
      </c>
      <c r="AR54" s="61"/>
      <c r="AS54" s="66">
        <f>ROUND(SUM(AS55:AS59),2)</f>
        <v>0</v>
      </c>
      <c r="AT54" s="67">
        <f t="shared" ref="AT54:AT59" si="1">ROUND(SUM(AV54:AW54),2)</f>
        <v>664971.6</v>
      </c>
      <c r="AU54" s="68">
        <f>ROUND(SUM(AU55:AU59),5)</f>
        <v>0</v>
      </c>
      <c r="AV54" s="67">
        <f>ROUND(AZ54*L29,2)</f>
        <v>0</v>
      </c>
      <c r="AW54" s="67">
        <f>ROUND(BA54*L30,2)</f>
        <v>664971.6</v>
      </c>
      <c r="AX54" s="67">
        <f>ROUND(BB54*L29,2)</f>
        <v>0</v>
      </c>
      <c r="AY54" s="67">
        <f>ROUND(BC54*L30,2)</f>
        <v>0</v>
      </c>
      <c r="AZ54" s="67">
        <f>ROUND(SUM(AZ55:AZ59),2)</f>
        <v>0</v>
      </c>
      <c r="BA54" s="67">
        <f>ROUND(SUM(BA55:BA59),2)</f>
        <v>5541430</v>
      </c>
      <c r="BB54" s="67">
        <f>ROUND(SUM(BB55:BB59),2)</f>
        <v>0</v>
      </c>
      <c r="BC54" s="67">
        <f>ROUND(SUM(BC55:BC59),2)</f>
        <v>0</v>
      </c>
      <c r="BD54" s="69">
        <f>ROUND(SUM(BD55:BD59),2)</f>
        <v>0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3</v>
      </c>
    </row>
    <row r="55" spans="1:91" s="6" customFormat="1" ht="24.75" customHeight="1">
      <c r="A55" s="72" t="s">
        <v>76</v>
      </c>
      <c r="B55" s="73"/>
      <c r="C55" s="74"/>
      <c r="D55" s="294" t="s">
        <v>77</v>
      </c>
      <c r="E55" s="294"/>
      <c r="F55" s="294"/>
      <c r="G55" s="294"/>
      <c r="H55" s="294"/>
      <c r="I55" s="75"/>
      <c r="J55" s="294" t="s">
        <v>78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5">
        <f>'ROU2821 - Domov pro senio...'!J30</f>
        <v>5541430</v>
      </c>
      <c r="AH55" s="296"/>
      <c r="AI55" s="296"/>
      <c r="AJ55" s="296"/>
      <c r="AK55" s="296"/>
      <c r="AL55" s="296"/>
      <c r="AM55" s="296"/>
      <c r="AN55" s="295">
        <f t="shared" si="0"/>
        <v>6206401.5999999996</v>
      </c>
      <c r="AO55" s="296"/>
      <c r="AP55" s="296"/>
      <c r="AQ55" s="76" t="s">
        <v>79</v>
      </c>
      <c r="AR55" s="73"/>
      <c r="AS55" s="77">
        <v>0</v>
      </c>
      <c r="AT55" s="78">
        <f t="shared" si="1"/>
        <v>664971.6</v>
      </c>
      <c r="AU55" s="79">
        <f>'ROU2821 - Domov pro senio...'!P94</f>
        <v>0</v>
      </c>
      <c r="AV55" s="78">
        <f>'ROU2821 - Domov pro senio...'!J33</f>
        <v>0</v>
      </c>
      <c r="AW55" s="78">
        <f>'ROU2821 - Domov pro senio...'!J34</f>
        <v>664971.6</v>
      </c>
      <c r="AX55" s="78">
        <f>'ROU2821 - Domov pro senio...'!J35</f>
        <v>0</v>
      </c>
      <c r="AY55" s="78">
        <f>'ROU2821 - Domov pro senio...'!J36</f>
        <v>0</v>
      </c>
      <c r="AZ55" s="78">
        <f>'ROU2821 - Domov pro senio...'!F33</f>
        <v>0</v>
      </c>
      <c r="BA55" s="78">
        <f>'ROU2821 - Domov pro senio...'!F34</f>
        <v>5541430</v>
      </c>
      <c r="BB55" s="78">
        <f>'ROU2821 - Domov pro senio...'!F35</f>
        <v>0</v>
      </c>
      <c r="BC55" s="78">
        <f>'ROU2821 - Domov pro senio...'!F36</f>
        <v>0</v>
      </c>
      <c r="BD55" s="80">
        <f>'ROU2821 - Domov pro senio...'!F37</f>
        <v>0</v>
      </c>
      <c r="BT55" s="81" t="s">
        <v>80</v>
      </c>
      <c r="BV55" s="81" t="s">
        <v>74</v>
      </c>
      <c r="BW55" s="81" t="s">
        <v>81</v>
      </c>
      <c r="BX55" s="81" t="s">
        <v>5</v>
      </c>
      <c r="CL55" s="81" t="s">
        <v>3</v>
      </c>
      <c r="CM55" s="81" t="s">
        <v>80</v>
      </c>
    </row>
    <row r="56" spans="1:91" s="6" customFormat="1" ht="24.75" customHeight="1">
      <c r="A56" s="72" t="s">
        <v>76</v>
      </c>
      <c r="B56" s="73"/>
      <c r="C56" s="74"/>
      <c r="D56" s="294" t="s">
        <v>82</v>
      </c>
      <c r="E56" s="294"/>
      <c r="F56" s="294"/>
      <c r="G56" s="294"/>
      <c r="H56" s="294"/>
      <c r="I56" s="75"/>
      <c r="J56" s="294" t="s">
        <v>83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5">
        <f>'ROU2822 - Zdravotechnika'!J30</f>
        <v>0</v>
      </c>
      <c r="AH56" s="296"/>
      <c r="AI56" s="296"/>
      <c r="AJ56" s="296"/>
      <c r="AK56" s="296"/>
      <c r="AL56" s="296"/>
      <c r="AM56" s="296"/>
      <c r="AN56" s="295">
        <f t="shared" si="0"/>
        <v>0</v>
      </c>
      <c r="AO56" s="296"/>
      <c r="AP56" s="296"/>
      <c r="AQ56" s="76" t="s">
        <v>79</v>
      </c>
      <c r="AR56" s="73"/>
      <c r="AS56" s="77">
        <v>0</v>
      </c>
      <c r="AT56" s="78">
        <f t="shared" si="1"/>
        <v>0</v>
      </c>
      <c r="AU56" s="79">
        <f>'ROU2822 - Zdravotechnika'!P81</f>
        <v>0</v>
      </c>
      <c r="AV56" s="78">
        <f>'ROU2822 - Zdravotechnika'!J33</f>
        <v>0</v>
      </c>
      <c r="AW56" s="78">
        <f>'ROU2822 - Zdravotechnika'!J34</f>
        <v>0</v>
      </c>
      <c r="AX56" s="78">
        <f>'ROU2822 - Zdravotechnika'!J35</f>
        <v>0</v>
      </c>
      <c r="AY56" s="78">
        <f>'ROU2822 - Zdravotechnika'!J36</f>
        <v>0</v>
      </c>
      <c r="AZ56" s="78">
        <f>'ROU2822 - Zdravotechnika'!F33</f>
        <v>0</v>
      </c>
      <c r="BA56" s="78">
        <f>'ROU2822 - Zdravotechnika'!F34</f>
        <v>0</v>
      </c>
      <c r="BB56" s="78">
        <f>'ROU2822 - Zdravotechnika'!F35</f>
        <v>0</v>
      </c>
      <c r="BC56" s="78">
        <f>'ROU2822 - Zdravotechnika'!F36</f>
        <v>0</v>
      </c>
      <c r="BD56" s="80">
        <f>'ROU2822 - Zdravotechnika'!F37</f>
        <v>0</v>
      </c>
      <c r="BT56" s="81" t="s">
        <v>80</v>
      </c>
      <c r="BV56" s="81" t="s">
        <v>74</v>
      </c>
      <c r="BW56" s="81" t="s">
        <v>84</v>
      </c>
      <c r="BX56" s="81" t="s">
        <v>5</v>
      </c>
      <c r="CL56" s="81" t="s">
        <v>3</v>
      </c>
      <c r="CM56" s="81" t="s">
        <v>80</v>
      </c>
    </row>
    <row r="57" spans="1:91" s="6" customFormat="1" ht="24.75" customHeight="1">
      <c r="A57" s="72" t="s">
        <v>76</v>
      </c>
      <c r="B57" s="73"/>
      <c r="C57" s="74"/>
      <c r="D57" s="294" t="s">
        <v>85</v>
      </c>
      <c r="E57" s="294"/>
      <c r="F57" s="294"/>
      <c r="G57" s="294"/>
      <c r="H57" s="294"/>
      <c r="I57" s="75"/>
      <c r="J57" s="294" t="s">
        <v>86</v>
      </c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5">
        <f>'ROU2823 - Vzduchotechnika'!J30</f>
        <v>0</v>
      </c>
      <c r="AH57" s="296"/>
      <c r="AI57" s="296"/>
      <c r="AJ57" s="296"/>
      <c r="AK57" s="296"/>
      <c r="AL57" s="296"/>
      <c r="AM57" s="296"/>
      <c r="AN57" s="295">
        <f t="shared" si="0"/>
        <v>0</v>
      </c>
      <c r="AO57" s="296"/>
      <c r="AP57" s="296"/>
      <c r="AQ57" s="76" t="s">
        <v>79</v>
      </c>
      <c r="AR57" s="73"/>
      <c r="AS57" s="77">
        <v>0</v>
      </c>
      <c r="AT57" s="78">
        <f t="shared" si="1"/>
        <v>0</v>
      </c>
      <c r="AU57" s="79">
        <f>'ROU2823 - Vzduchotechnika'!P81</f>
        <v>0</v>
      </c>
      <c r="AV57" s="78">
        <f>'ROU2823 - Vzduchotechnika'!J33</f>
        <v>0</v>
      </c>
      <c r="AW57" s="78">
        <f>'ROU2823 - Vzduchotechnika'!J34</f>
        <v>0</v>
      </c>
      <c r="AX57" s="78">
        <f>'ROU2823 - Vzduchotechnika'!J35</f>
        <v>0</v>
      </c>
      <c r="AY57" s="78">
        <f>'ROU2823 - Vzduchotechnika'!J36</f>
        <v>0</v>
      </c>
      <c r="AZ57" s="78">
        <f>'ROU2823 - Vzduchotechnika'!F33</f>
        <v>0</v>
      </c>
      <c r="BA57" s="78">
        <f>'ROU2823 - Vzduchotechnika'!F34</f>
        <v>0</v>
      </c>
      <c r="BB57" s="78">
        <f>'ROU2823 - Vzduchotechnika'!F35</f>
        <v>0</v>
      </c>
      <c r="BC57" s="78">
        <f>'ROU2823 - Vzduchotechnika'!F36</f>
        <v>0</v>
      </c>
      <c r="BD57" s="80">
        <f>'ROU2823 - Vzduchotechnika'!F37</f>
        <v>0</v>
      </c>
      <c r="BT57" s="81" t="s">
        <v>80</v>
      </c>
      <c r="BV57" s="81" t="s">
        <v>74</v>
      </c>
      <c r="BW57" s="81" t="s">
        <v>87</v>
      </c>
      <c r="BX57" s="81" t="s">
        <v>5</v>
      </c>
      <c r="CL57" s="81" t="s">
        <v>3</v>
      </c>
      <c r="CM57" s="81" t="s">
        <v>80</v>
      </c>
    </row>
    <row r="58" spans="1:91" s="6" customFormat="1" ht="24.75" customHeight="1">
      <c r="A58" s="72" t="s">
        <v>76</v>
      </c>
      <c r="B58" s="73"/>
      <c r="C58" s="74"/>
      <c r="D58" s="294" t="s">
        <v>88</v>
      </c>
      <c r="E58" s="294"/>
      <c r="F58" s="294"/>
      <c r="G58" s="294"/>
      <c r="H58" s="294"/>
      <c r="I58" s="75"/>
      <c r="J58" s="294" t="s">
        <v>89</v>
      </c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5">
        <f>'ROU2824 - Hromosvod'!J30</f>
        <v>0</v>
      </c>
      <c r="AH58" s="296"/>
      <c r="AI58" s="296"/>
      <c r="AJ58" s="296"/>
      <c r="AK58" s="296"/>
      <c r="AL58" s="296"/>
      <c r="AM58" s="296"/>
      <c r="AN58" s="295">
        <f t="shared" si="0"/>
        <v>0</v>
      </c>
      <c r="AO58" s="296"/>
      <c r="AP58" s="296"/>
      <c r="AQ58" s="76" t="s">
        <v>79</v>
      </c>
      <c r="AR58" s="73"/>
      <c r="AS58" s="77">
        <v>0</v>
      </c>
      <c r="AT58" s="78">
        <f t="shared" si="1"/>
        <v>0</v>
      </c>
      <c r="AU58" s="79">
        <f>'ROU2824 - Hromosvod'!P81</f>
        <v>0</v>
      </c>
      <c r="AV58" s="78">
        <f>'ROU2824 - Hromosvod'!J33</f>
        <v>0</v>
      </c>
      <c r="AW58" s="78">
        <f>'ROU2824 - Hromosvod'!J34</f>
        <v>0</v>
      </c>
      <c r="AX58" s="78">
        <f>'ROU2824 - Hromosvod'!J35</f>
        <v>0</v>
      </c>
      <c r="AY58" s="78">
        <f>'ROU2824 - Hromosvod'!J36</f>
        <v>0</v>
      </c>
      <c r="AZ58" s="78">
        <f>'ROU2824 - Hromosvod'!F33</f>
        <v>0</v>
      </c>
      <c r="BA58" s="78">
        <f>'ROU2824 - Hromosvod'!F34</f>
        <v>0</v>
      </c>
      <c r="BB58" s="78">
        <f>'ROU2824 - Hromosvod'!F35</f>
        <v>0</v>
      </c>
      <c r="BC58" s="78">
        <f>'ROU2824 - Hromosvod'!F36</f>
        <v>0</v>
      </c>
      <c r="BD58" s="80">
        <f>'ROU2824 - Hromosvod'!F37</f>
        <v>0</v>
      </c>
      <c r="BT58" s="81" t="s">
        <v>80</v>
      </c>
      <c r="BV58" s="81" t="s">
        <v>74</v>
      </c>
      <c r="BW58" s="81" t="s">
        <v>90</v>
      </c>
      <c r="BX58" s="81" t="s">
        <v>5</v>
      </c>
      <c r="CL58" s="81" t="s">
        <v>3</v>
      </c>
      <c r="CM58" s="81" t="s">
        <v>80</v>
      </c>
    </row>
    <row r="59" spans="1:91" s="6" customFormat="1" ht="24.75" customHeight="1">
      <c r="A59" s="72" t="s">
        <v>76</v>
      </c>
      <c r="B59" s="73"/>
      <c r="C59" s="74"/>
      <c r="D59" s="294" t="s">
        <v>91</v>
      </c>
      <c r="E59" s="294"/>
      <c r="F59" s="294"/>
      <c r="G59" s="294"/>
      <c r="H59" s="294"/>
      <c r="I59" s="75"/>
      <c r="J59" s="294" t="s">
        <v>92</v>
      </c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5">
        <f>'ROU2825 - VRN'!J30</f>
        <v>0</v>
      </c>
      <c r="AH59" s="296"/>
      <c r="AI59" s="296"/>
      <c r="AJ59" s="296"/>
      <c r="AK59" s="296"/>
      <c r="AL59" s="296"/>
      <c r="AM59" s="296"/>
      <c r="AN59" s="295">
        <f t="shared" si="0"/>
        <v>0</v>
      </c>
      <c r="AO59" s="296"/>
      <c r="AP59" s="296"/>
      <c r="AQ59" s="76" t="s">
        <v>79</v>
      </c>
      <c r="AR59" s="73"/>
      <c r="AS59" s="82">
        <v>0</v>
      </c>
      <c r="AT59" s="83">
        <f t="shared" si="1"/>
        <v>0</v>
      </c>
      <c r="AU59" s="84">
        <f>'ROU2825 - VRN'!P80</f>
        <v>0</v>
      </c>
      <c r="AV59" s="83">
        <f>'ROU2825 - VRN'!J33</f>
        <v>0</v>
      </c>
      <c r="AW59" s="83">
        <f>'ROU2825 - VRN'!J34</f>
        <v>0</v>
      </c>
      <c r="AX59" s="83">
        <f>'ROU2825 - VRN'!J35</f>
        <v>0</v>
      </c>
      <c r="AY59" s="83">
        <f>'ROU2825 - VRN'!J36</f>
        <v>0</v>
      </c>
      <c r="AZ59" s="83">
        <f>'ROU2825 - VRN'!F33</f>
        <v>0</v>
      </c>
      <c r="BA59" s="83">
        <f>'ROU2825 - VRN'!F34</f>
        <v>0</v>
      </c>
      <c r="BB59" s="83">
        <f>'ROU2825 - VRN'!F35</f>
        <v>0</v>
      </c>
      <c r="BC59" s="83">
        <f>'ROU2825 - VRN'!F36</f>
        <v>0</v>
      </c>
      <c r="BD59" s="85">
        <f>'ROU2825 - VRN'!F37</f>
        <v>0</v>
      </c>
      <c r="BT59" s="81" t="s">
        <v>80</v>
      </c>
      <c r="BV59" s="81" t="s">
        <v>74</v>
      </c>
      <c r="BW59" s="81" t="s">
        <v>93</v>
      </c>
      <c r="BX59" s="81" t="s">
        <v>5</v>
      </c>
      <c r="CL59" s="81" t="s">
        <v>3</v>
      </c>
      <c r="CM59" s="81" t="s">
        <v>80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ROU2821 - Domov pro senio...'!C2" display="/" xr:uid="{00000000-0004-0000-0000-000000000000}"/>
    <hyperlink ref="A56" location="'ROU2822 - Zdravotechnika'!C2" display="/" xr:uid="{00000000-0004-0000-0000-000001000000}"/>
    <hyperlink ref="A57" location="'ROU2823 - Vzduchotechnika'!C2" display="/" xr:uid="{00000000-0004-0000-0000-000002000000}"/>
    <hyperlink ref="A58" location="'ROU2824 - Hromosvod'!C2" display="/" xr:uid="{00000000-0004-0000-0000-000003000000}"/>
    <hyperlink ref="A59" location="'ROU2825 -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86"/>
  <sheetViews>
    <sheetView showGridLines="0" topLeftCell="A86" workbookViewId="0">
      <selection activeCell="W102" sqref="W10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8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5" customHeight="1">
      <c r="B4" s="21"/>
      <c r="D4" s="22" t="s">
        <v>94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19" t="str">
        <f>'Rekapitulace stavby'!K6</f>
        <v>Šternberk, Domov pro seniory Na Valech - střecha</v>
      </c>
      <c r="F7" s="320"/>
      <c r="G7" s="320"/>
      <c r="H7" s="320"/>
      <c r="L7" s="21"/>
    </row>
    <row r="8" spans="2:46" s="1" customFormat="1" ht="12" customHeight="1">
      <c r="B8" s="33"/>
      <c r="D8" s="28" t="s">
        <v>95</v>
      </c>
      <c r="L8" s="33"/>
    </row>
    <row r="9" spans="2:46" s="1" customFormat="1" ht="16.5" customHeight="1">
      <c r="B9" s="33"/>
      <c r="E9" s="281" t="s">
        <v>96</v>
      </c>
      <c r="F9" s="321"/>
      <c r="G9" s="321"/>
      <c r="H9" s="321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2" t="str">
        <f>'Rekapitulace stavby'!E14</f>
        <v>Vyplň údaj</v>
      </c>
      <c r="F18" s="302"/>
      <c r="G18" s="302"/>
      <c r="H18" s="30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7" t="s">
        <v>3</v>
      </c>
      <c r="F27" s="307"/>
      <c r="G27" s="307"/>
      <c r="H27" s="30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ROUND(J94, 2)</f>
        <v>5541430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ROUND((SUM(BE94:BE485)),  2)</f>
        <v>0</v>
      </c>
      <c r="I33" s="90">
        <v>0.21</v>
      </c>
      <c r="J33" s="89">
        <f>ROUND(((SUM(BE94:BE485))*I33),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ROUND((SUM(BF94:BF485)),  2)</f>
        <v>5541430</v>
      </c>
      <c r="I34" s="90">
        <v>0.12</v>
      </c>
      <c r="J34" s="89">
        <f>ROUND(((SUM(BF94:BF485))*I34),  2)</f>
        <v>664971.6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ROUND((SUM(BG94:BG485)),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ROUND((SUM(BH94:BH485)),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ROUND((SUM(BI94:BI485)),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6206401.5999999996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97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19" t="str">
        <f>E7</f>
        <v>Šternberk, Domov pro seniory Na Valech - střecha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95</v>
      </c>
      <c r="L49" s="33"/>
    </row>
    <row r="50" spans="2:47" s="1" customFormat="1" ht="16.5" customHeight="1">
      <c r="B50" s="33"/>
      <c r="E50" s="281" t="str">
        <f>E9</f>
        <v>ROU2821 - Domov pro seniory - střecha - stavební část</v>
      </c>
      <c r="F50" s="321"/>
      <c r="G50" s="321"/>
      <c r="H50" s="321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Šternberk</v>
      </c>
      <c r="I52" s="28" t="s">
        <v>23</v>
      </c>
      <c r="J52" s="50" t="str">
        <f>IF(J12="","",J12)</f>
        <v>6. 2. 2025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Město Šternberk, Horní nám. 78/16, Šternberk</v>
      </c>
      <c r="I54" s="28" t="s">
        <v>31</v>
      </c>
      <c r="J54" s="31" t="str">
        <f>E21</f>
        <v>Ing. arch. Blanka Zlamalová, Ing. Lukáš Roubal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98</v>
      </c>
      <c r="D57" s="91"/>
      <c r="E57" s="91"/>
      <c r="F57" s="91"/>
      <c r="G57" s="91"/>
      <c r="H57" s="91"/>
      <c r="I57" s="91"/>
      <c r="J57" s="98" t="s">
        <v>99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J94</f>
        <v>5541430</v>
      </c>
      <c r="L59" s="33"/>
      <c r="AU59" s="18" t="s">
        <v>100</v>
      </c>
    </row>
    <row r="60" spans="2:47" s="8" customFormat="1" ht="24.95" customHeight="1">
      <c r="B60" s="100"/>
      <c r="D60" s="101" t="s">
        <v>101</v>
      </c>
      <c r="E60" s="102"/>
      <c r="F60" s="102"/>
      <c r="G60" s="102"/>
      <c r="H60" s="102"/>
      <c r="I60" s="102"/>
      <c r="J60" s="103">
        <f>J95</f>
        <v>5541430</v>
      </c>
      <c r="L60" s="100"/>
    </row>
    <row r="61" spans="2:47" s="9" customFormat="1" ht="19.899999999999999" customHeight="1">
      <c r="B61" s="104"/>
      <c r="D61" s="105" t="s">
        <v>102</v>
      </c>
      <c r="E61" s="106"/>
      <c r="F61" s="106"/>
      <c r="G61" s="106"/>
      <c r="H61" s="106"/>
      <c r="I61" s="106"/>
      <c r="J61" s="107">
        <f>J96</f>
        <v>5541430</v>
      </c>
      <c r="L61" s="104"/>
    </row>
    <row r="62" spans="2:47" s="9" customFormat="1" ht="19.899999999999999" customHeight="1">
      <c r="B62" s="104"/>
      <c r="D62" s="105" t="s">
        <v>103</v>
      </c>
      <c r="E62" s="106"/>
      <c r="F62" s="106"/>
      <c r="G62" s="106"/>
      <c r="H62" s="106"/>
      <c r="I62" s="106"/>
      <c r="J62" s="107">
        <f>J133</f>
        <v>0</v>
      </c>
      <c r="L62" s="104"/>
    </row>
    <row r="63" spans="2:47" s="9" customFormat="1" ht="19.899999999999999" customHeight="1">
      <c r="B63" s="104"/>
      <c r="D63" s="105" t="s">
        <v>104</v>
      </c>
      <c r="E63" s="106"/>
      <c r="F63" s="106"/>
      <c r="G63" s="106"/>
      <c r="H63" s="106"/>
      <c r="I63" s="106"/>
      <c r="J63" s="107">
        <f>J157</f>
        <v>0</v>
      </c>
      <c r="L63" s="104"/>
    </row>
    <row r="64" spans="2:47" s="8" customFormat="1" ht="24.95" customHeight="1">
      <c r="B64" s="100"/>
      <c r="D64" s="101" t="s">
        <v>105</v>
      </c>
      <c r="E64" s="102"/>
      <c r="F64" s="102"/>
      <c r="G64" s="102"/>
      <c r="H64" s="102"/>
      <c r="I64" s="102"/>
      <c r="J64" s="103">
        <f>J160</f>
        <v>0</v>
      </c>
      <c r="L64" s="100"/>
    </row>
    <row r="65" spans="2:12" s="9" customFormat="1" ht="19.899999999999999" customHeight="1">
      <c r="B65" s="104"/>
      <c r="D65" s="105" t="s">
        <v>106</v>
      </c>
      <c r="E65" s="106"/>
      <c r="F65" s="106"/>
      <c r="G65" s="106"/>
      <c r="H65" s="106"/>
      <c r="I65" s="106"/>
      <c r="J65" s="107">
        <f>J161</f>
        <v>0</v>
      </c>
      <c r="L65" s="104"/>
    </row>
    <row r="66" spans="2:12" s="9" customFormat="1" ht="19.899999999999999" customHeight="1">
      <c r="B66" s="104"/>
      <c r="D66" s="105" t="s">
        <v>107</v>
      </c>
      <c r="E66" s="106"/>
      <c r="F66" s="106"/>
      <c r="G66" s="106"/>
      <c r="H66" s="106"/>
      <c r="I66" s="106"/>
      <c r="J66" s="107">
        <f>J167</f>
        <v>0</v>
      </c>
      <c r="L66" s="104"/>
    </row>
    <row r="67" spans="2:12" s="9" customFormat="1" ht="19.899999999999999" customHeight="1">
      <c r="B67" s="104"/>
      <c r="D67" s="105" t="s">
        <v>108</v>
      </c>
      <c r="E67" s="106"/>
      <c r="F67" s="106"/>
      <c r="G67" s="106"/>
      <c r="H67" s="106"/>
      <c r="I67" s="106"/>
      <c r="J67" s="107">
        <f>J239</f>
        <v>0</v>
      </c>
      <c r="L67" s="104"/>
    </row>
    <row r="68" spans="2:12" s="9" customFormat="1" ht="19.899999999999999" customHeight="1">
      <c r="B68" s="104"/>
      <c r="D68" s="105" t="s">
        <v>109</v>
      </c>
      <c r="E68" s="106"/>
      <c r="F68" s="106"/>
      <c r="G68" s="106"/>
      <c r="H68" s="106"/>
      <c r="I68" s="106"/>
      <c r="J68" s="107">
        <f>J270</f>
        <v>0</v>
      </c>
      <c r="L68" s="104"/>
    </row>
    <row r="69" spans="2:12" s="9" customFormat="1" ht="19.899999999999999" customHeight="1">
      <c r="B69" s="104"/>
      <c r="D69" s="105" t="s">
        <v>110</v>
      </c>
      <c r="E69" s="106"/>
      <c r="F69" s="106"/>
      <c r="G69" s="106"/>
      <c r="H69" s="106"/>
      <c r="I69" s="106"/>
      <c r="J69" s="107">
        <f>J283</f>
        <v>0</v>
      </c>
      <c r="L69" s="104"/>
    </row>
    <row r="70" spans="2:12" s="9" customFormat="1" ht="19.899999999999999" customHeight="1">
      <c r="B70" s="104"/>
      <c r="D70" s="105" t="s">
        <v>111</v>
      </c>
      <c r="E70" s="106"/>
      <c r="F70" s="106"/>
      <c r="G70" s="106"/>
      <c r="H70" s="106"/>
      <c r="I70" s="106"/>
      <c r="J70" s="107">
        <f>J400</f>
        <v>0</v>
      </c>
      <c r="L70" s="104"/>
    </row>
    <row r="71" spans="2:12" s="9" customFormat="1" ht="19.899999999999999" customHeight="1">
      <c r="B71" s="104"/>
      <c r="D71" s="105" t="s">
        <v>112</v>
      </c>
      <c r="E71" s="106"/>
      <c r="F71" s="106"/>
      <c r="G71" s="106"/>
      <c r="H71" s="106"/>
      <c r="I71" s="106"/>
      <c r="J71" s="107">
        <f>J428</f>
        <v>0</v>
      </c>
      <c r="L71" s="104"/>
    </row>
    <row r="72" spans="2:12" s="9" customFormat="1" ht="19.899999999999999" customHeight="1">
      <c r="B72" s="104"/>
      <c r="D72" s="105" t="s">
        <v>113</v>
      </c>
      <c r="E72" s="106"/>
      <c r="F72" s="106"/>
      <c r="G72" s="106"/>
      <c r="H72" s="106"/>
      <c r="I72" s="106"/>
      <c r="J72" s="107">
        <f>J448</f>
        <v>0</v>
      </c>
      <c r="L72" s="104"/>
    </row>
    <row r="73" spans="2:12" s="9" customFormat="1" ht="19.899999999999999" customHeight="1">
      <c r="B73" s="104"/>
      <c r="D73" s="105" t="s">
        <v>114</v>
      </c>
      <c r="E73" s="106"/>
      <c r="F73" s="106"/>
      <c r="G73" s="106"/>
      <c r="H73" s="106"/>
      <c r="I73" s="106"/>
      <c r="J73" s="107">
        <f>J454</f>
        <v>0</v>
      </c>
      <c r="L73" s="104"/>
    </row>
    <row r="74" spans="2:12" s="9" customFormat="1" ht="19.899999999999999" customHeight="1">
      <c r="B74" s="104"/>
      <c r="D74" s="105" t="s">
        <v>115</v>
      </c>
      <c r="E74" s="106"/>
      <c r="F74" s="106"/>
      <c r="G74" s="106"/>
      <c r="H74" s="106"/>
      <c r="I74" s="106"/>
      <c r="J74" s="107">
        <f>J462</f>
        <v>0</v>
      </c>
      <c r="L74" s="104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116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17</v>
      </c>
      <c r="L83" s="33"/>
    </row>
    <row r="84" spans="2:63" s="1" customFormat="1" ht="16.5" customHeight="1">
      <c r="B84" s="33"/>
      <c r="E84" s="319" t="str">
        <f>E7</f>
        <v>Šternberk, Domov pro seniory Na Valech - střecha</v>
      </c>
      <c r="F84" s="320"/>
      <c r="G84" s="320"/>
      <c r="H84" s="320"/>
      <c r="L84" s="33"/>
    </row>
    <row r="85" spans="2:63" s="1" customFormat="1" ht="12" customHeight="1">
      <c r="B85" s="33"/>
      <c r="C85" s="28" t="s">
        <v>95</v>
      </c>
      <c r="L85" s="33"/>
    </row>
    <row r="86" spans="2:63" s="1" customFormat="1" ht="16.5" customHeight="1">
      <c r="B86" s="33"/>
      <c r="E86" s="281" t="str">
        <f>E9</f>
        <v>ROU2821 - Domov pro seniory - střecha - stavební část</v>
      </c>
      <c r="F86" s="321"/>
      <c r="G86" s="321"/>
      <c r="H86" s="321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F12</f>
        <v>Šternberk</v>
      </c>
      <c r="I88" s="28" t="s">
        <v>23</v>
      </c>
      <c r="J88" s="50" t="str">
        <f>IF(J12="","",J12)</f>
        <v>6. 2. 2025</v>
      </c>
      <c r="L88" s="33"/>
    </row>
    <row r="89" spans="2:63" s="1" customFormat="1" ht="6.95" customHeight="1">
      <c r="B89" s="33"/>
      <c r="L89" s="33"/>
    </row>
    <row r="90" spans="2:63" s="1" customFormat="1" ht="40.15" customHeight="1">
      <c r="B90" s="33"/>
      <c r="C90" s="28" t="s">
        <v>25</v>
      </c>
      <c r="F90" s="26" t="str">
        <f>E15</f>
        <v>Město Šternberk, Horní nám. 78/16, Šternberk</v>
      </c>
      <c r="I90" s="28" t="s">
        <v>31</v>
      </c>
      <c r="J90" s="31" t="str">
        <f>E21</f>
        <v>Ing. arch. Blanka Zlamalová, Ing. Lukáš Roubal</v>
      </c>
      <c r="L90" s="33"/>
    </row>
    <row r="91" spans="2:63" s="1" customFormat="1" ht="15.2" customHeight="1">
      <c r="B91" s="33"/>
      <c r="C91" s="28" t="s">
        <v>29</v>
      </c>
      <c r="F91" s="26" t="str">
        <f>IF(E18="","",E18)</f>
        <v>Vyplň údaj</v>
      </c>
      <c r="I91" s="28" t="s">
        <v>34</v>
      </c>
      <c r="J91" s="31" t="str">
        <f>E24</f>
        <v xml:space="preserve"> 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08"/>
      <c r="C93" s="109" t="s">
        <v>117</v>
      </c>
      <c r="D93" s="110" t="s">
        <v>57</v>
      </c>
      <c r="E93" s="110" t="s">
        <v>53</v>
      </c>
      <c r="F93" s="110" t="s">
        <v>54</v>
      </c>
      <c r="G93" s="110" t="s">
        <v>118</v>
      </c>
      <c r="H93" s="110" t="s">
        <v>119</v>
      </c>
      <c r="I93" s="110" t="s">
        <v>120</v>
      </c>
      <c r="J93" s="110" t="s">
        <v>99</v>
      </c>
      <c r="K93" s="111" t="s">
        <v>121</v>
      </c>
      <c r="L93" s="108"/>
      <c r="M93" s="57" t="s">
        <v>3</v>
      </c>
      <c r="N93" s="58" t="s">
        <v>42</v>
      </c>
      <c r="O93" s="58" t="s">
        <v>122</v>
      </c>
      <c r="P93" s="58" t="s">
        <v>123</v>
      </c>
      <c r="Q93" s="58" t="s">
        <v>124</v>
      </c>
      <c r="R93" s="58" t="s">
        <v>125</v>
      </c>
      <c r="S93" s="58" t="s">
        <v>126</v>
      </c>
      <c r="T93" s="59" t="s">
        <v>127</v>
      </c>
    </row>
    <row r="94" spans="2:63" s="1" customFormat="1" ht="22.9" customHeight="1">
      <c r="B94" s="33"/>
      <c r="C94" s="62" t="s">
        <v>128</v>
      </c>
      <c r="J94" s="112">
        <f>BK94</f>
        <v>5541430</v>
      </c>
      <c r="L94" s="33"/>
      <c r="M94" s="60"/>
      <c r="N94" s="51"/>
      <c r="O94" s="51"/>
      <c r="P94" s="113">
        <f>P95+P160</f>
        <v>0</v>
      </c>
      <c r="Q94" s="51"/>
      <c r="R94" s="113">
        <f>R95+R160</f>
        <v>19.60857931</v>
      </c>
      <c r="S94" s="51"/>
      <c r="T94" s="114">
        <f>T95+T160</f>
        <v>14.240960300000001</v>
      </c>
      <c r="AT94" s="18" t="s">
        <v>71</v>
      </c>
      <c r="AU94" s="18" t="s">
        <v>100</v>
      </c>
      <c r="BK94" s="115">
        <f>BK95+BK160</f>
        <v>5541430</v>
      </c>
    </row>
    <row r="95" spans="2:63" s="11" customFormat="1" ht="25.9" customHeight="1">
      <c r="B95" s="116"/>
      <c r="D95" s="117" t="s">
        <v>71</v>
      </c>
      <c r="E95" s="118" t="s">
        <v>129</v>
      </c>
      <c r="F95" s="118" t="s">
        <v>130</v>
      </c>
      <c r="I95" s="119"/>
      <c r="J95" s="120">
        <f>BK95</f>
        <v>5541430</v>
      </c>
      <c r="L95" s="116"/>
      <c r="M95" s="121"/>
      <c r="P95" s="122">
        <f>P96+P133+P157</f>
        <v>0</v>
      </c>
      <c r="R95" s="122">
        <f>R96+R133+R157</f>
        <v>1.7600000000000001E-3</v>
      </c>
      <c r="T95" s="123">
        <f>T96+T133+T157</f>
        <v>0.58399999999999996</v>
      </c>
      <c r="AR95" s="117" t="s">
        <v>80</v>
      </c>
      <c r="AT95" s="124" t="s">
        <v>71</v>
      </c>
      <c r="AU95" s="124" t="s">
        <v>72</v>
      </c>
      <c r="AY95" s="117" t="s">
        <v>131</v>
      </c>
      <c r="BK95" s="125">
        <f>BK96+BK133+BK157</f>
        <v>5541430</v>
      </c>
    </row>
    <row r="96" spans="2:63" s="11" customFormat="1" ht="22.9" customHeight="1">
      <c r="B96" s="116"/>
      <c r="D96" s="117" t="s">
        <v>71</v>
      </c>
      <c r="E96" s="126" t="s">
        <v>132</v>
      </c>
      <c r="F96" s="126" t="s">
        <v>133</v>
      </c>
      <c r="I96" s="119"/>
      <c r="J96" s="127">
        <f>BK96</f>
        <v>5541430</v>
      </c>
      <c r="L96" s="116"/>
      <c r="M96" s="121"/>
      <c r="P96" s="122">
        <f>SUM(P97:P132)</f>
        <v>0</v>
      </c>
      <c r="R96" s="122">
        <f>SUM(R97:R132)</f>
        <v>1.7600000000000001E-3</v>
      </c>
      <c r="T96" s="123">
        <f>SUM(T97:T132)</f>
        <v>0.58399999999999996</v>
      </c>
      <c r="AR96" s="117" t="s">
        <v>80</v>
      </c>
      <c r="AT96" s="124" t="s">
        <v>71</v>
      </c>
      <c r="AU96" s="124" t="s">
        <v>80</v>
      </c>
      <c r="AY96" s="117" t="s">
        <v>131</v>
      </c>
      <c r="BK96" s="125">
        <f>SUM(BK97:BK132)</f>
        <v>5541430</v>
      </c>
    </row>
    <row r="97" spans="2:65" s="1" customFormat="1" ht="24.2" customHeight="1">
      <c r="B97" s="128"/>
      <c r="C97" s="129" t="s">
        <v>80</v>
      </c>
      <c r="D97" s="129" t="s">
        <v>134</v>
      </c>
      <c r="E97" s="130" t="s">
        <v>135</v>
      </c>
      <c r="F97" s="131" t="s">
        <v>136</v>
      </c>
      <c r="G97" s="132" t="s">
        <v>137</v>
      </c>
      <c r="H97" s="133">
        <v>554.14300000000003</v>
      </c>
      <c r="I97" s="134">
        <v>10000</v>
      </c>
      <c r="J97" s="135">
        <f>ROUND(I97*H97,2)</f>
        <v>5541430</v>
      </c>
      <c r="K97" s="131" t="s">
        <v>138</v>
      </c>
      <c r="L97" s="33"/>
      <c r="M97" s="136" t="s">
        <v>3</v>
      </c>
      <c r="N97" s="137" t="s">
        <v>44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139</v>
      </c>
      <c r="AT97" s="140" t="s">
        <v>134</v>
      </c>
      <c r="AU97" s="140" t="s">
        <v>140</v>
      </c>
      <c r="AY97" s="18" t="s">
        <v>131</v>
      </c>
      <c r="BE97" s="141">
        <f>IF(N97="základní",J97,0)</f>
        <v>0</v>
      </c>
      <c r="BF97" s="141">
        <f>IF(N97="snížená",J97,0)</f>
        <v>5541430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140</v>
      </c>
      <c r="BK97" s="141">
        <f>ROUND(I97*H97,2)</f>
        <v>5541430</v>
      </c>
      <c r="BL97" s="18" t="s">
        <v>139</v>
      </c>
      <c r="BM97" s="140" t="s">
        <v>141</v>
      </c>
    </row>
    <row r="98" spans="2:65" s="1" customFormat="1" ht="11.25">
      <c r="B98" s="33"/>
      <c r="D98" s="142" t="s">
        <v>142</v>
      </c>
      <c r="F98" s="143" t="s">
        <v>143</v>
      </c>
      <c r="I98" s="144"/>
      <c r="L98" s="33"/>
      <c r="M98" s="145"/>
      <c r="T98" s="54"/>
      <c r="AT98" s="18" t="s">
        <v>142</v>
      </c>
      <c r="AU98" s="18" t="s">
        <v>140</v>
      </c>
    </row>
    <row r="99" spans="2:65" s="12" customFormat="1" ht="11.25">
      <c r="B99" s="146"/>
      <c r="D99" s="147" t="s">
        <v>144</v>
      </c>
      <c r="E99" s="148" t="s">
        <v>3</v>
      </c>
      <c r="F99" s="149" t="s">
        <v>145</v>
      </c>
      <c r="H99" s="148" t="s">
        <v>3</v>
      </c>
      <c r="I99" s="150"/>
      <c r="L99" s="146"/>
      <c r="M99" s="151"/>
      <c r="T99" s="152"/>
      <c r="AT99" s="148" t="s">
        <v>144</v>
      </c>
      <c r="AU99" s="148" t="s">
        <v>140</v>
      </c>
      <c r="AV99" s="12" t="s">
        <v>80</v>
      </c>
      <c r="AW99" s="12" t="s">
        <v>33</v>
      </c>
      <c r="AX99" s="12" t="s">
        <v>72</v>
      </c>
      <c r="AY99" s="148" t="s">
        <v>131</v>
      </c>
    </row>
    <row r="100" spans="2:65" s="13" customFormat="1" ht="11.25">
      <c r="B100" s="153"/>
      <c r="D100" s="147" t="s">
        <v>144</v>
      </c>
      <c r="E100" s="154" t="s">
        <v>3</v>
      </c>
      <c r="F100" s="155" t="s">
        <v>146</v>
      </c>
      <c r="H100" s="156">
        <v>192.05799999999999</v>
      </c>
      <c r="I100" s="157"/>
      <c r="L100" s="153"/>
      <c r="M100" s="158"/>
      <c r="T100" s="159"/>
      <c r="AT100" s="154" t="s">
        <v>144</v>
      </c>
      <c r="AU100" s="154" t="s">
        <v>140</v>
      </c>
      <c r="AV100" s="13" t="s">
        <v>140</v>
      </c>
      <c r="AW100" s="13" t="s">
        <v>33</v>
      </c>
      <c r="AX100" s="13" t="s">
        <v>72</v>
      </c>
      <c r="AY100" s="154" t="s">
        <v>131</v>
      </c>
    </row>
    <row r="101" spans="2:65" s="12" customFormat="1" ht="11.25">
      <c r="B101" s="146"/>
      <c r="D101" s="147" t="s">
        <v>144</v>
      </c>
      <c r="E101" s="148" t="s">
        <v>3</v>
      </c>
      <c r="F101" s="149" t="s">
        <v>147</v>
      </c>
      <c r="H101" s="148" t="s">
        <v>3</v>
      </c>
      <c r="I101" s="150"/>
      <c r="L101" s="146"/>
      <c r="M101" s="151"/>
      <c r="T101" s="152"/>
      <c r="AT101" s="148" t="s">
        <v>144</v>
      </c>
      <c r="AU101" s="148" t="s">
        <v>140</v>
      </c>
      <c r="AV101" s="12" t="s">
        <v>80</v>
      </c>
      <c r="AW101" s="12" t="s">
        <v>33</v>
      </c>
      <c r="AX101" s="12" t="s">
        <v>72</v>
      </c>
      <c r="AY101" s="148" t="s">
        <v>131</v>
      </c>
    </row>
    <row r="102" spans="2:65" s="13" customFormat="1" ht="11.25">
      <c r="B102" s="153"/>
      <c r="D102" s="147" t="s">
        <v>144</v>
      </c>
      <c r="E102" s="154" t="s">
        <v>3</v>
      </c>
      <c r="F102" s="155" t="s">
        <v>148</v>
      </c>
      <c r="H102" s="156">
        <v>72.974999999999994</v>
      </c>
      <c r="I102" s="157"/>
      <c r="L102" s="153"/>
      <c r="M102" s="158"/>
      <c r="T102" s="159"/>
      <c r="AT102" s="154" t="s">
        <v>144</v>
      </c>
      <c r="AU102" s="154" t="s">
        <v>140</v>
      </c>
      <c r="AV102" s="13" t="s">
        <v>140</v>
      </c>
      <c r="AW102" s="13" t="s">
        <v>33</v>
      </c>
      <c r="AX102" s="13" t="s">
        <v>72</v>
      </c>
      <c r="AY102" s="154" t="s">
        <v>131</v>
      </c>
    </row>
    <row r="103" spans="2:65" s="12" customFormat="1" ht="11.25">
      <c r="B103" s="146"/>
      <c r="D103" s="147" t="s">
        <v>144</v>
      </c>
      <c r="E103" s="148" t="s">
        <v>3</v>
      </c>
      <c r="F103" s="149" t="s">
        <v>149</v>
      </c>
      <c r="H103" s="148" t="s">
        <v>3</v>
      </c>
      <c r="I103" s="150"/>
      <c r="L103" s="146"/>
      <c r="M103" s="151"/>
      <c r="T103" s="152"/>
      <c r="AT103" s="148" t="s">
        <v>144</v>
      </c>
      <c r="AU103" s="148" t="s">
        <v>140</v>
      </c>
      <c r="AV103" s="12" t="s">
        <v>80</v>
      </c>
      <c r="AW103" s="12" t="s">
        <v>33</v>
      </c>
      <c r="AX103" s="12" t="s">
        <v>72</v>
      </c>
      <c r="AY103" s="148" t="s">
        <v>131</v>
      </c>
    </row>
    <row r="104" spans="2:65" s="13" customFormat="1" ht="11.25">
      <c r="B104" s="153"/>
      <c r="D104" s="147" t="s">
        <v>144</v>
      </c>
      <c r="E104" s="154" t="s">
        <v>3</v>
      </c>
      <c r="F104" s="155" t="s">
        <v>150</v>
      </c>
      <c r="H104" s="156">
        <v>26.88</v>
      </c>
      <c r="I104" s="157"/>
      <c r="L104" s="153"/>
      <c r="M104" s="158"/>
      <c r="T104" s="159"/>
      <c r="AT104" s="154" t="s">
        <v>144</v>
      </c>
      <c r="AU104" s="154" t="s">
        <v>140</v>
      </c>
      <c r="AV104" s="13" t="s">
        <v>140</v>
      </c>
      <c r="AW104" s="13" t="s">
        <v>33</v>
      </c>
      <c r="AX104" s="13" t="s">
        <v>72</v>
      </c>
      <c r="AY104" s="154" t="s">
        <v>131</v>
      </c>
    </row>
    <row r="105" spans="2:65" s="13" customFormat="1" ht="11.25">
      <c r="B105" s="153"/>
      <c r="D105" s="147" t="s">
        <v>144</v>
      </c>
      <c r="E105" s="154" t="s">
        <v>3</v>
      </c>
      <c r="F105" s="155" t="s">
        <v>151</v>
      </c>
      <c r="H105" s="156">
        <v>10.34</v>
      </c>
      <c r="I105" s="157"/>
      <c r="L105" s="153"/>
      <c r="M105" s="158"/>
      <c r="T105" s="159"/>
      <c r="AT105" s="154" t="s">
        <v>144</v>
      </c>
      <c r="AU105" s="154" t="s">
        <v>140</v>
      </c>
      <c r="AV105" s="13" t="s">
        <v>140</v>
      </c>
      <c r="AW105" s="13" t="s">
        <v>33</v>
      </c>
      <c r="AX105" s="13" t="s">
        <v>72</v>
      </c>
      <c r="AY105" s="154" t="s">
        <v>131</v>
      </c>
    </row>
    <row r="106" spans="2:65" s="13" customFormat="1" ht="11.25">
      <c r="B106" s="153"/>
      <c r="D106" s="147" t="s">
        <v>144</v>
      </c>
      <c r="E106" s="154" t="s">
        <v>3</v>
      </c>
      <c r="F106" s="155" t="s">
        <v>152</v>
      </c>
      <c r="H106" s="156">
        <v>2.2200000000000002</v>
      </c>
      <c r="I106" s="157"/>
      <c r="L106" s="153"/>
      <c r="M106" s="158"/>
      <c r="T106" s="159"/>
      <c r="AT106" s="154" t="s">
        <v>144</v>
      </c>
      <c r="AU106" s="154" t="s">
        <v>140</v>
      </c>
      <c r="AV106" s="13" t="s">
        <v>140</v>
      </c>
      <c r="AW106" s="13" t="s">
        <v>33</v>
      </c>
      <c r="AX106" s="13" t="s">
        <v>72</v>
      </c>
      <c r="AY106" s="154" t="s">
        <v>131</v>
      </c>
    </row>
    <row r="107" spans="2:65" s="12" customFormat="1" ht="11.25">
      <c r="B107" s="146"/>
      <c r="D107" s="147" t="s">
        <v>144</v>
      </c>
      <c r="E107" s="148" t="s">
        <v>3</v>
      </c>
      <c r="F107" s="149" t="s">
        <v>153</v>
      </c>
      <c r="H107" s="148" t="s">
        <v>3</v>
      </c>
      <c r="I107" s="150"/>
      <c r="L107" s="146"/>
      <c r="M107" s="151"/>
      <c r="T107" s="152"/>
      <c r="AT107" s="148" t="s">
        <v>144</v>
      </c>
      <c r="AU107" s="148" t="s">
        <v>140</v>
      </c>
      <c r="AV107" s="12" t="s">
        <v>80</v>
      </c>
      <c r="AW107" s="12" t="s">
        <v>33</v>
      </c>
      <c r="AX107" s="12" t="s">
        <v>72</v>
      </c>
      <c r="AY107" s="148" t="s">
        <v>131</v>
      </c>
    </row>
    <row r="108" spans="2:65" s="13" customFormat="1" ht="11.25">
      <c r="B108" s="153"/>
      <c r="D108" s="147" t="s">
        <v>144</v>
      </c>
      <c r="E108" s="154" t="s">
        <v>3</v>
      </c>
      <c r="F108" s="155" t="s">
        <v>154</v>
      </c>
      <c r="H108" s="156">
        <v>70.650000000000006</v>
      </c>
      <c r="I108" s="157"/>
      <c r="L108" s="153"/>
      <c r="M108" s="158"/>
      <c r="T108" s="159"/>
      <c r="AT108" s="154" t="s">
        <v>144</v>
      </c>
      <c r="AU108" s="154" t="s">
        <v>140</v>
      </c>
      <c r="AV108" s="13" t="s">
        <v>140</v>
      </c>
      <c r="AW108" s="13" t="s">
        <v>33</v>
      </c>
      <c r="AX108" s="13" t="s">
        <v>72</v>
      </c>
      <c r="AY108" s="154" t="s">
        <v>131</v>
      </c>
    </row>
    <row r="109" spans="2:65" s="13" customFormat="1" ht="11.25">
      <c r="B109" s="153"/>
      <c r="D109" s="147" t="s">
        <v>144</v>
      </c>
      <c r="E109" s="154" t="s">
        <v>3</v>
      </c>
      <c r="F109" s="155" t="s">
        <v>155</v>
      </c>
      <c r="H109" s="156">
        <v>26.32</v>
      </c>
      <c r="I109" s="157"/>
      <c r="L109" s="153"/>
      <c r="M109" s="158"/>
      <c r="T109" s="159"/>
      <c r="AT109" s="154" t="s">
        <v>144</v>
      </c>
      <c r="AU109" s="154" t="s">
        <v>140</v>
      </c>
      <c r="AV109" s="13" t="s">
        <v>140</v>
      </c>
      <c r="AW109" s="13" t="s">
        <v>33</v>
      </c>
      <c r="AX109" s="13" t="s">
        <v>72</v>
      </c>
      <c r="AY109" s="154" t="s">
        <v>131</v>
      </c>
    </row>
    <row r="110" spans="2:65" s="13" customFormat="1" ht="11.25">
      <c r="B110" s="153"/>
      <c r="D110" s="147" t="s">
        <v>144</v>
      </c>
      <c r="E110" s="154" t="s">
        <v>3</v>
      </c>
      <c r="F110" s="155" t="s">
        <v>156</v>
      </c>
      <c r="H110" s="156">
        <v>34.299999999999997</v>
      </c>
      <c r="I110" s="157"/>
      <c r="L110" s="153"/>
      <c r="M110" s="158"/>
      <c r="T110" s="159"/>
      <c r="AT110" s="154" t="s">
        <v>144</v>
      </c>
      <c r="AU110" s="154" t="s">
        <v>140</v>
      </c>
      <c r="AV110" s="13" t="s">
        <v>140</v>
      </c>
      <c r="AW110" s="13" t="s">
        <v>33</v>
      </c>
      <c r="AX110" s="13" t="s">
        <v>72</v>
      </c>
      <c r="AY110" s="154" t="s">
        <v>131</v>
      </c>
    </row>
    <row r="111" spans="2:65" s="12" customFormat="1" ht="11.25">
      <c r="B111" s="146"/>
      <c r="D111" s="147" t="s">
        <v>144</v>
      </c>
      <c r="E111" s="148" t="s">
        <v>3</v>
      </c>
      <c r="F111" s="149" t="s">
        <v>157</v>
      </c>
      <c r="H111" s="148" t="s">
        <v>3</v>
      </c>
      <c r="I111" s="150"/>
      <c r="L111" s="146"/>
      <c r="M111" s="151"/>
      <c r="T111" s="152"/>
      <c r="AT111" s="148" t="s">
        <v>144</v>
      </c>
      <c r="AU111" s="148" t="s">
        <v>140</v>
      </c>
      <c r="AV111" s="12" t="s">
        <v>80</v>
      </c>
      <c r="AW111" s="12" t="s">
        <v>33</v>
      </c>
      <c r="AX111" s="12" t="s">
        <v>72</v>
      </c>
      <c r="AY111" s="148" t="s">
        <v>131</v>
      </c>
    </row>
    <row r="112" spans="2:65" s="13" customFormat="1" ht="11.25">
      <c r="B112" s="153"/>
      <c r="D112" s="147" t="s">
        <v>144</v>
      </c>
      <c r="E112" s="154" t="s">
        <v>3</v>
      </c>
      <c r="F112" s="155" t="s">
        <v>158</v>
      </c>
      <c r="H112" s="156">
        <v>118.4</v>
      </c>
      <c r="I112" s="157"/>
      <c r="L112" s="153"/>
      <c r="M112" s="158"/>
      <c r="T112" s="159"/>
      <c r="AT112" s="154" t="s">
        <v>144</v>
      </c>
      <c r="AU112" s="154" t="s">
        <v>140</v>
      </c>
      <c r="AV112" s="13" t="s">
        <v>140</v>
      </c>
      <c r="AW112" s="13" t="s">
        <v>33</v>
      </c>
      <c r="AX112" s="13" t="s">
        <v>72</v>
      </c>
      <c r="AY112" s="154" t="s">
        <v>131</v>
      </c>
    </row>
    <row r="113" spans="2:65" s="14" customFormat="1" ht="11.25">
      <c r="B113" s="160"/>
      <c r="D113" s="147" t="s">
        <v>144</v>
      </c>
      <c r="E113" s="161" t="s">
        <v>3</v>
      </c>
      <c r="F113" s="162" t="s">
        <v>159</v>
      </c>
      <c r="H113" s="163">
        <v>554.14300000000003</v>
      </c>
      <c r="I113" s="164"/>
      <c r="L113" s="160"/>
      <c r="M113" s="165"/>
      <c r="T113" s="166"/>
      <c r="AT113" s="161" t="s">
        <v>144</v>
      </c>
      <c r="AU113" s="161" t="s">
        <v>140</v>
      </c>
      <c r="AV113" s="14" t="s">
        <v>139</v>
      </c>
      <c r="AW113" s="14" t="s">
        <v>33</v>
      </c>
      <c r="AX113" s="14" t="s">
        <v>80</v>
      </c>
      <c r="AY113" s="161" t="s">
        <v>131</v>
      </c>
    </row>
    <row r="114" spans="2:65" s="1" customFormat="1" ht="24.2" customHeight="1">
      <c r="B114" s="128"/>
      <c r="C114" s="129" t="s">
        <v>140</v>
      </c>
      <c r="D114" s="129" t="s">
        <v>134</v>
      </c>
      <c r="E114" s="130" t="s">
        <v>160</v>
      </c>
      <c r="F114" s="131" t="s">
        <v>161</v>
      </c>
      <c r="G114" s="132" t="s">
        <v>137</v>
      </c>
      <c r="H114" s="133">
        <v>1662</v>
      </c>
      <c r="I114" s="134"/>
      <c r="J114" s="135">
        <f>ROUND(I114*H114,2)</f>
        <v>0</v>
      </c>
      <c r="K114" s="131" t="s">
        <v>138</v>
      </c>
      <c r="L114" s="33"/>
      <c r="M114" s="136" t="s">
        <v>3</v>
      </c>
      <c r="N114" s="137" t="s">
        <v>44</v>
      </c>
      <c r="P114" s="138">
        <f>O114*H114</f>
        <v>0</v>
      </c>
      <c r="Q114" s="138">
        <v>0</v>
      </c>
      <c r="R114" s="138">
        <f>Q114*H114</f>
        <v>0</v>
      </c>
      <c r="S114" s="138">
        <v>0</v>
      </c>
      <c r="T114" s="139">
        <f>S114*H114</f>
        <v>0</v>
      </c>
      <c r="AR114" s="140" t="s">
        <v>139</v>
      </c>
      <c r="AT114" s="140" t="s">
        <v>134</v>
      </c>
      <c r="AU114" s="140" t="s">
        <v>140</v>
      </c>
      <c r="AY114" s="18" t="s">
        <v>131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140</v>
      </c>
      <c r="BK114" s="141">
        <f>ROUND(I114*H114,2)</f>
        <v>0</v>
      </c>
      <c r="BL114" s="18" t="s">
        <v>139</v>
      </c>
      <c r="BM114" s="140" t="s">
        <v>162</v>
      </c>
    </row>
    <row r="115" spans="2:65" s="1" customFormat="1" ht="11.25">
      <c r="B115" s="33"/>
      <c r="D115" s="142" t="s">
        <v>142</v>
      </c>
      <c r="F115" s="143" t="s">
        <v>163</v>
      </c>
      <c r="I115" s="144"/>
      <c r="L115" s="33"/>
      <c r="M115" s="145"/>
      <c r="T115" s="54"/>
      <c r="AT115" s="18" t="s">
        <v>142</v>
      </c>
      <c r="AU115" s="18" t="s">
        <v>140</v>
      </c>
    </row>
    <row r="116" spans="2:65" s="13" customFormat="1" ht="11.25">
      <c r="B116" s="153"/>
      <c r="D116" s="147" t="s">
        <v>144</v>
      </c>
      <c r="E116" s="154" t="s">
        <v>3</v>
      </c>
      <c r="F116" s="155" t="s">
        <v>164</v>
      </c>
      <c r="H116" s="156">
        <v>1662</v>
      </c>
      <c r="I116" s="157"/>
      <c r="L116" s="153"/>
      <c r="M116" s="158"/>
      <c r="T116" s="159"/>
      <c r="AT116" s="154" t="s">
        <v>144</v>
      </c>
      <c r="AU116" s="154" t="s">
        <v>140</v>
      </c>
      <c r="AV116" s="13" t="s">
        <v>140</v>
      </c>
      <c r="AW116" s="13" t="s">
        <v>33</v>
      </c>
      <c r="AX116" s="13" t="s">
        <v>80</v>
      </c>
      <c r="AY116" s="154" t="s">
        <v>131</v>
      </c>
    </row>
    <row r="117" spans="2:65" s="1" customFormat="1" ht="24.2" customHeight="1">
      <c r="B117" s="128"/>
      <c r="C117" s="129" t="s">
        <v>165</v>
      </c>
      <c r="D117" s="129" t="s">
        <v>134</v>
      </c>
      <c r="E117" s="130" t="s">
        <v>166</v>
      </c>
      <c r="F117" s="131" t="s">
        <v>167</v>
      </c>
      <c r="G117" s="132" t="s">
        <v>137</v>
      </c>
      <c r="H117" s="133">
        <v>554</v>
      </c>
      <c r="I117" s="134"/>
      <c r="J117" s="135">
        <f>ROUND(I117*H117,2)</f>
        <v>0</v>
      </c>
      <c r="K117" s="131" t="s">
        <v>138</v>
      </c>
      <c r="L117" s="33"/>
      <c r="M117" s="136" t="s">
        <v>3</v>
      </c>
      <c r="N117" s="137" t="s">
        <v>44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139</v>
      </c>
      <c r="AT117" s="140" t="s">
        <v>134</v>
      </c>
      <c r="AU117" s="140" t="s">
        <v>140</v>
      </c>
      <c r="AY117" s="18" t="s">
        <v>131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8" t="s">
        <v>140</v>
      </c>
      <c r="BK117" s="141">
        <f>ROUND(I117*H117,2)</f>
        <v>0</v>
      </c>
      <c r="BL117" s="18" t="s">
        <v>139</v>
      </c>
      <c r="BM117" s="140" t="s">
        <v>168</v>
      </c>
    </row>
    <row r="118" spans="2:65" s="1" customFormat="1" ht="11.25">
      <c r="B118" s="33"/>
      <c r="D118" s="142" t="s">
        <v>142</v>
      </c>
      <c r="F118" s="143" t="s">
        <v>169</v>
      </c>
      <c r="I118" s="144"/>
      <c r="L118" s="33"/>
      <c r="M118" s="145"/>
      <c r="T118" s="54"/>
      <c r="AT118" s="18" t="s">
        <v>142</v>
      </c>
      <c r="AU118" s="18" t="s">
        <v>140</v>
      </c>
    </row>
    <row r="119" spans="2:65" s="1" customFormat="1" ht="24.2" customHeight="1">
      <c r="B119" s="128"/>
      <c r="C119" s="129" t="s">
        <v>139</v>
      </c>
      <c r="D119" s="129" t="s">
        <v>134</v>
      </c>
      <c r="E119" s="130" t="s">
        <v>170</v>
      </c>
      <c r="F119" s="131" t="s">
        <v>171</v>
      </c>
      <c r="G119" s="132" t="s">
        <v>137</v>
      </c>
      <c r="H119" s="133">
        <v>50</v>
      </c>
      <c r="I119" s="134"/>
      <c r="J119" s="135">
        <f>ROUND(I119*H119,2)</f>
        <v>0</v>
      </c>
      <c r="K119" s="131" t="s">
        <v>138</v>
      </c>
      <c r="L119" s="33"/>
      <c r="M119" s="136" t="s">
        <v>3</v>
      </c>
      <c r="N119" s="137" t="s">
        <v>44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139</v>
      </c>
      <c r="AT119" s="140" t="s">
        <v>134</v>
      </c>
      <c r="AU119" s="140" t="s">
        <v>140</v>
      </c>
      <c r="AY119" s="18" t="s">
        <v>131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8" t="s">
        <v>140</v>
      </c>
      <c r="BK119" s="141">
        <f>ROUND(I119*H119,2)</f>
        <v>0</v>
      </c>
      <c r="BL119" s="18" t="s">
        <v>139</v>
      </c>
      <c r="BM119" s="140" t="s">
        <v>172</v>
      </c>
    </row>
    <row r="120" spans="2:65" s="1" customFormat="1" ht="11.25">
      <c r="B120" s="33"/>
      <c r="D120" s="142" t="s">
        <v>142</v>
      </c>
      <c r="F120" s="143" t="s">
        <v>173</v>
      </c>
      <c r="I120" s="144"/>
      <c r="L120" s="33"/>
      <c r="M120" s="145"/>
      <c r="T120" s="54"/>
      <c r="AT120" s="18" t="s">
        <v>142</v>
      </c>
      <c r="AU120" s="18" t="s">
        <v>140</v>
      </c>
    </row>
    <row r="121" spans="2:65" s="1" customFormat="1" ht="24.2" customHeight="1">
      <c r="B121" s="128"/>
      <c r="C121" s="129" t="s">
        <v>174</v>
      </c>
      <c r="D121" s="129" t="s">
        <v>134</v>
      </c>
      <c r="E121" s="130" t="s">
        <v>175</v>
      </c>
      <c r="F121" s="131" t="s">
        <v>176</v>
      </c>
      <c r="G121" s="132" t="s">
        <v>137</v>
      </c>
      <c r="H121" s="133">
        <v>44</v>
      </c>
      <c r="I121" s="134"/>
      <c r="J121" s="135">
        <f>ROUND(I121*H121,2)</f>
        <v>0</v>
      </c>
      <c r="K121" s="131" t="s">
        <v>138</v>
      </c>
      <c r="L121" s="33"/>
      <c r="M121" s="136" t="s">
        <v>3</v>
      </c>
      <c r="N121" s="137" t="s">
        <v>44</v>
      </c>
      <c r="P121" s="138">
        <f>O121*H121</f>
        <v>0</v>
      </c>
      <c r="Q121" s="138">
        <v>4.0000000000000003E-5</v>
      </c>
      <c r="R121" s="138">
        <f>Q121*H121</f>
        <v>1.7600000000000001E-3</v>
      </c>
      <c r="S121" s="138">
        <v>0</v>
      </c>
      <c r="T121" s="139">
        <f>S121*H121</f>
        <v>0</v>
      </c>
      <c r="AR121" s="140" t="s">
        <v>139</v>
      </c>
      <c r="AT121" s="140" t="s">
        <v>134</v>
      </c>
      <c r="AU121" s="140" t="s">
        <v>140</v>
      </c>
      <c r="AY121" s="18" t="s">
        <v>131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140</v>
      </c>
      <c r="BK121" s="141">
        <f>ROUND(I121*H121,2)</f>
        <v>0</v>
      </c>
      <c r="BL121" s="18" t="s">
        <v>139</v>
      </c>
      <c r="BM121" s="140" t="s">
        <v>177</v>
      </c>
    </row>
    <row r="122" spans="2:65" s="1" customFormat="1" ht="11.25">
      <c r="B122" s="33"/>
      <c r="D122" s="142" t="s">
        <v>142</v>
      </c>
      <c r="F122" s="143" t="s">
        <v>178</v>
      </c>
      <c r="I122" s="144"/>
      <c r="L122" s="33"/>
      <c r="M122" s="145"/>
      <c r="T122" s="54"/>
      <c r="AT122" s="18" t="s">
        <v>142</v>
      </c>
      <c r="AU122" s="18" t="s">
        <v>140</v>
      </c>
    </row>
    <row r="123" spans="2:65" s="12" customFormat="1" ht="11.25">
      <c r="B123" s="146"/>
      <c r="D123" s="147" t="s">
        <v>144</v>
      </c>
      <c r="E123" s="148" t="s">
        <v>3</v>
      </c>
      <c r="F123" s="149" t="s">
        <v>179</v>
      </c>
      <c r="H123" s="148" t="s">
        <v>3</v>
      </c>
      <c r="I123" s="150"/>
      <c r="L123" s="146"/>
      <c r="M123" s="151"/>
      <c r="T123" s="152"/>
      <c r="AT123" s="148" t="s">
        <v>144</v>
      </c>
      <c r="AU123" s="148" t="s">
        <v>140</v>
      </c>
      <c r="AV123" s="12" t="s">
        <v>80</v>
      </c>
      <c r="AW123" s="12" t="s">
        <v>33</v>
      </c>
      <c r="AX123" s="12" t="s">
        <v>72</v>
      </c>
      <c r="AY123" s="148" t="s">
        <v>131</v>
      </c>
    </row>
    <row r="124" spans="2:65" s="13" customFormat="1" ht="11.25">
      <c r="B124" s="153"/>
      <c r="D124" s="147" t="s">
        <v>144</v>
      </c>
      <c r="E124" s="154" t="s">
        <v>3</v>
      </c>
      <c r="F124" s="155" t="s">
        <v>180</v>
      </c>
      <c r="H124" s="156">
        <v>44</v>
      </c>
      <c r="I124" s="157"/>
      <c r="L124" s="153"/>
      <c r="M124" s="158"/>
      <c r="T124" s="159"/>
      <c r="AT124" s="154" t="s">
        <v>144</v>
      </c>
      <c r="AU124" s="154" t="s">
        <v>140</v>
      </c>
      <c r="AV124" s="13" t="s">
        <v>140</v>
      </c>
      <c r="AW124" s="13" t="s">
        <v>33</v>
      </c>
      <c r="AX124" s="13" t="s">
        <v>80</v>
      </c>
      <c r="AY124" s="154" t="s">
        <v>131</v>
      </c>
    </row>
    <row r="125" spans="2:65" s="1" customFormat="1" ht="21.75" customHeight="1">
      <c r="B125" s="128"/>
      <c r="C125" s="129" t="s">
        <v>181</v>
      </c>
      <c r="D125" s="129" t="s">
        <v>134</v>
      </c>
      <c r="E125" s="130" t="s">
        <v>182</v>
      </c>
      <c r="F125" s="131" t="s">
        <v>183</v>
      </c>
      <c r="G125" s="132" t="s">
        <v>137</v>
      </c>
      <c r="H125" s="133">
        <v>8</v>
      </c>
      <c r="I125" s="134"/>
      <c r="J125" s="135">
        <f>ROUND(I125*H125,2)</f>
        <v>0</v>
      </c>
      <c r="K125" s="131" t="s">
        <v>138</v>
      </c>
      <c r="L125" s="33"/>
      <c r="M125" s="136" t="s">
        <v>3</v>
      </c>
      <c r="N125" s="137" t="s">
        <v>44</v>
      </c>
      <c r="P125" s="138">
        <f>O125*H125</f>
        <v>0</v>
      </c>
      <c r="Q125" s="138">
        <v>0</v>
      </c>
      <c r="R125" s="138">
        <f>Q125*H125</f>
        <v>0</v>
      </c>
      <c r="S125" s="138">
        <v>7.2999999999999995E-2</v>
      </c>
      <c r="T125" s="139">
        <f>S125*H125</f>
        <v>0.58399999999999996</v>
      </c>
      <c r="AR125" s="140" t="s">
        <v>139</v>
      </c>
      <c r="AT125" s="140" t="s">
        <v>134</v>
      </c>
      <c r="AU125" s="140" t="s">
        <v>140</v>
      </c>
      <c r="AY125" s="18" t="s">
        <v>131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140</v>
      </c>
      <c r="BK125" s="141">
        <f>ROUND(I125*H125,2)</f>
        <v>0</v>
      </c>
      <c r="BL125" s="18" t="s">
        <v>139</v>
      </c>
      <c r="BM125" s="140" t="s">
        <v>184</v>
      </c>
    </row>
    <row r="126" spans="2:65" s="1" customFormat="1" ht="11.25">
      <c r="B126" s="33"/>
      <c r="D126" s="142" t="s">
        <v>142</v>
      </c>
      <c r="F126" s="143" t="s">
        <v>185</v>
      </c>
      <c r="I126" s="144"/>
      <c r="L126" s="33"/>
      <c r="M126" s="145"/>
      <c r="T126" s="54"/>
      <c r="AT126" s="18" t="s">
        <v>142</v>
      </c>
      <c r="AU126" s="18" t="s">
        <v>140</v>
      </c>
    </row>
    <row r="127" spans="2:65" s="12" customFormat="1" ht="11.25">
      <c r="B127" s="146"/>
      <c r="D127" s="147" t="s">
        <v>144</v>
      </c>
      <c r="E127" s="148" t="s">
        <v>3</v>
      </c>
      <c r="F127" s="149" t="s">
        <v>186</v>
      </c>
      <c r="H127" s="148" t="s">
        <v>3</v>
      </c>
      <c r="I127" s="150"/>
      <c r="L127" s="146"/>
      <c r="M127" s="151"/>
      <c r="T127" s="152"/>
      <c r="AT127" s="148" t="s">
        <v>144</v>
      </c>
      <c r="AU127" s="148" t="s">
        <v>140</v>
      </c>
      <c r="AV127" s="12" t="s">
        <v>80</v>
      </c>
      <c r="AW127" s="12" t="s">
        <v>33</v>
      </c>
      <c r="AX127" s="12" t="s">
        <v>72</v>
      </c>
      <c r="AY127" s="148" t="s">
        <v>131</v>
      </c>
    </row>
    <row r="128" spans="2:65" s="13" customFormat="1" ht="11.25">
      <c r="B128" s="153"/>
      <c r="D128" s="147" t="s">
        <v>144</v>
      </c>
      <c r="E128" s="154" t="s">
        <v>3</v>
      </c>
      <c r="F128" s="155" t="s">
        <v>187</v>
      </c>
      <c r="H128" s="156">
        <v>8</v>
      </c>
      <c r="I128" s="157"/>
      <c r="L128" s="153"/>
      <c r="M128" s="158"/>
      <c r="T128" s="159"/>
      <c r="AT128" s="154" t="s">
        <v>144</v>
      </c>
      <c r="AU128" s="154" t="s">
        <v>140</v>
      </c>
      <c r="AV128" s="13" t="s">
        <v>140</v>
      </c>
      <c r="AW128" s="13" t="s">
        <v>33</v>
      </c>
      <c r="AX128" s="13" t="s">
        <v>80</v>
      </c>
      <c r="AY128" s="154" t="s">
        <v>131</v>
      </c>
    </row>
    <row r="129" spans="2:65" s="1" customFormat="1" ht="16.5" customHeight="1">
      <c r="B129" s="128"/>
      <c r="C129" s="129" t="s">
        <v>188</v>
      </c>
      <c r="D129" s="129" t="s">
        <v>134</v>
      </c>
      <c r="E129" s="130" t="s">
        <v>189</v>
      </c>
      <c r="F129" s="131" t="s">
        <v>190</v>
      </c>
      <c r="G129" s="132" t="s">
        <v>137</v>
      </c>
      <c r="H129" s="133">
        <v>554</v>
      </c>
      <c r="I129" s="134"/>
      <c r="J129" s="135">
        <f>ROUND(I129*H129,2)</f>
        <v>0</v>
      </c>
      <c r="K129" s="131" t="s">
        <v>138</v>
      </c>
      <c r="L129" s="33"/>
      <c r="M129" s="136" t="s">
        <v>3</v>
      </c>
      <c r="N129" s="137" t="s">
        <v>44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139</v>
      </c>
      <c r="AT129" s="140" t="s">
        <v>134</v>
      </c>
      <c r="AU129" s="140" t="s">
        <v>140</v>
      </c>
      <c r="AY129" s="18" t="s">
        <v>131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8" t="s">
        <v>140</v>
      </c>
      <c r="BK129" s="141">
        <f>ROUND(I129*H129,2)</f>
        <v>0</v>
      </c>
      <c r="BL129" s="18" t="s">
        <v>139</v>
      </c>
      <c r="BM129" s="140" t="s">
        <v>191</v>
      </c>
    </row>
    <row r="130" spans="2:65" s="1" customFormat="1" ht="11.25">
      <c r="B130" s="33"/>
      <c r="D130" s="142" t="s">
        <v>142</v>
      </c>
      <c r="F130" s="143" t="s">
        <v>192</v>
      </c>
      <c r="I130" s="144"/>
      <c r="L130" s="33"/>
      <c r="M130" s="145"/>
      <c r="T130" s="54"/>
      <c r="AT130" s="18" t="s">
        <v>142</v>
      </c>
      <c r="AU130" s="18" t="s">
        <v>140</v>
      </c>
    </row>
    <row r="131" spans="2:65" s="1" customFormat="1" ht="24.2" customHeight="1">
      <c r="B131" s="128"/>
      <c r="C131" s="129" t="s">
        <v>193</v>
      </c>
      <c r="D131" s="129" t="s">
        <v>134</v>
      </c>
      <c r="E131" s="130" t="s">
        <v>194</v>
      </c>
      <c r="F131" s="131" t="s">
        <v>195</v>
      </c>
      <c r="G131" s="132" t="s">
        <v>137</v>
      </c>
      <c r="H131" s="133">
        <v>554</v>
      </c>
      <c r="I131" s="134"/>
      <c r="J131" s="135">
        <f>ROUND(I131*H131,2)</f>
        <v>0</v>
      </c>
      <c r="K131" s="131" t="s">
        <v>138</v>
      </c>
      <c r="L131" s="33"/>
      <c r="M131" s="136" t="s">
        <v>3</v>
      </c>
      <c r="N131" s="137" t="s">
        <v>44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139</v>
      </c>
      <c r="AT131" s="140" t="s">
        <v>134</v>
      </c>
      <c r="AU131" s="140" t="s">
        <v>140</v>
      </c>
      <c r="AY131" s="18" t="s">
        <v>131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140</v>
      </c>
      <c r="BK131" s="141">
        <f>ROUND(I131*H131,2)</f>
        <v>0</v>
      </c>
      <c r="BL131" s="18" t="s">
        <v>139</v>
      </c>
      <c r="BM131" s="140" t="s">
        <v>196</v>
      </c>
    </row>
    <row r="132" spans="2:65" s="1" customFormat="1" ht="11.25">
      <c r="B132" s="33"/>
      <c r="D132" s="142" t="s">
        <v>142</v>
      </c>
      <c r="F132" s="143" t="s">
        <v>197</v>
      </c>
      <c r="I132" s="144"/>
      <c r="L132" s="33"/>
      <c r="M132" s="145"/>
      <c r="T132" s="54"/>
      <c r="AT132" s="18" t="s">
        <v>142</v>
      </c>
      <c r="AU132" s="18" t="s">
        <v>140</v>
      </c>
    </row>
    <row r="133" spans="2:65" s="11" customFormat="1" ht="22.9" customHeight="1">
      <c r="B133" s="116"/>
      <c r="D133" s="117" t="s">
        <v>71</v>
      </c>
      <c r="E133" s="126" t="s">
        <v>198</v>
      </c>
      <c r="F133" s="126" t="s">
        <v>199</v>
      </c>
      <c r="I133" s="119"/>
      <c r="J133" s="127">
        <f>BK133</f>
        <v>0</v>
      </c>
      <c r="L133" s="116"/>
      <c r="M133" s="121"/>
      <c r="P133" s="122">
        <f>SUM(P134:P156)</f>
        <v>0</v>
      </c>
      <c r="R133" s="122">
        <f>SUM(R134:R156)</f>
        <v>0</v>
      </c>
      <c r="T133" s="123">
        <f>SUM(T134:T156)</f>
        <v>0</v>
      </c>
      <c r="AR133" s="117" t="s">
        <v>80</v>
      </c>
      <c r="AT133" s="124" t="s">
        <v>71</v>
      </c>
      <c r="AU133" s="124" t="s">
        <v>80</v>
      </c>
      <c r="AY133" s="117" t="s">
        <v>131</v>
      </c>
      <c r="BK133" s="125">
        <f>SUM(BK134:BK156)</f>
        <v>0</v>
      </c>
    </row>
    <row r="134" spans="2:65" s="1" customFormat="1" ht="16.5" customHeight="1">
      <c r="B134" s="128"/>
      <c r="C134" s="129" t="s">
        <v>132</v>
      </c>
      <c r="D134" s="129" t="s">
        <v>134</v>
      </c>
      <c r="E134" s="130" t="s">
        <v>200</v>
      </c>
      <c r="F134" s="131" t="s">
        <v>201</v>
      </c>
      <c r="G134" s="132" t="s">
        <v>202</v>
      </c>
      <c r="H134" s="133">
        <v>14.241</v>
      </c>
      <c r="I134" s="134"/>
      <c r="J134" s="135">
        <f>ROUND(I134*H134,2)</f>
        <v>0</v>
      </c>
      <c r="K134" s="131" t="s">
        <v>138</v>
      </c>
      <c r="L134" s="33"/>
      <c r="M134" s="136" t="s">
        <v>3</v>
      </c>
      <c r="N134" s="137" t="s">
        <v>44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139</v>
      </c>
      <c r="AT134" s="140" t="s">
        <v>134</v>
      </c>
      <c r="AU134" s="140" t="s">
        <v>140</v>
      </c>
      <c r="AY134" s="18" t="s">
        <v>131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8" t="s">
        <v>140</v>
      </c>
      <c r="BK134" s="141">
        <f>ROUND(I134*H134,2)</f>
        <v>0</v>
      </c>
      <c r="BL134" s="18" t="s">
        <v>139</v>
      </c>
      <c r="BM134" s="140" t="s">
        <v>203</v>
      </c>
    </row>
    <row r="135" spans="2:65" s="1" customFormat="1" ht="11.25">
      <c r="B135" s="33"/>
      <c r="D135" s="142" t="s">
        <v>142</v>
      </c>
      <c r="F135" s="143" t="s">
        <v>204</v>
      </c>
      <c r="I135" s="144"/>
      <c r="L135" s="33"/>
      <c r="M135" s="145"/>
      <c r="T135" s="54"/>
      <c r="AT135" s="18" t="s">
        <v>142</v>
      </c>
      <c r="AU135" s="18" t="s">
        <v>140</v>
      </c>
    </row>
    <row r="136" spans="2:65" s="1" customFormat="1" ht="24.2" customHeight="1">
      <c r="B136" s="128"/>
      <c r="C136" s="129" t="s">
        <v>205</v>
      </c>
      <c r="D136" s="129" t="s">
        <v>134</v>
      </c>
      <c r="E136" s="130" t="s">
        <v>206</v>
      </c>
      <c r="F136" s="131" t="s">
        <v>207</v>
      </c>
      <c r="G136" s="132" t="s">
        <v>202</v>
      </c>
      <c r="H136" s="133">
        <v>14.241</v>
      </c>
      <c r="I136" s="134"/>
      <c r="J136" s="135">
        <f>ROUND(I136*H136,2)</f>
        <v>0</v>
      </c>
      <c r="K136" s="131" t="s">
        <v>138</v>
      </c>
      <c r="L136" s="33"/>
      <c r="M136" s="136" t="s">
        <v>3</v>
      </c>
      <c r="N136" s="137" t="s">
        <v>44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139</v>
      </c>
      <c r="AT136" s="140" t="s">
        <v>134</v>
      </c>
      <c r="AU136" s="140" t="s">
        <v>140</v>
      </c>
      <c r="AY136" s="18" t="s">
        <v>131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140</v>
      </c>
      <c r="BK136" s="141">
        <f>ROUND(I136*H136,2)</f>
        <v>0</v>
      </c>
      <c r="BL136" s="18" t="s">
        <v>139</v>
      </c>
      <c r="BM136" s="140" t="s">
        <v>208</v>
      </c>
    </row>
    <row r="137" spans="2:65" s="1" customFormat="1" ht="11.25">
      <c r="B137" s="33"/>
      <c r="D137" s="142" t="s">
        <v>142</v>
      </c>
      <c r="F137" s="143" t="s">
        <v>209</v>
      </c>
      <c r="I137" s="144"/>
      <c r="L137" s="33"/>
      <c r="M137" s="145"/>
      <c r="T137" s="54"/>
      <c r="AT137" s="18" t="s">
        <v>142</v>
      </c>
      <c r="AU137" s="18" t="s">
        <v>140</v>
      </c>
    </row>
    <row r="138" spans="2:65" s="1" customFormat="1" ht="21.75" customHeight="1">
      <c r="B138" s="128"/>
      <c r="C138" s="129" t="s">
        <v>210</v>
      </c>
      <c r="D138" s="129" t="s">
        <v>134</v>
      </c>
      <c r="E138" s="130" t="s">
        <v>211</v>
      </c>
      <c r="F138" s="131" t="s">
        <v>212</v>
      </c>
      <c r="G138" s="132" t="s">
        <v>202</v>
      </c>
      <c r="H138" s="133">
        <v>14.241</v>
      </c>
      <c r="I138" s="134"/>
      <c r="J138" s="135">
        <f>ROUND(I138*H138,2)</f>
        <v>0</v>
      </c>
      <c r="K138" s="131" t="s">
        <v>138</v>
      </c>
      <c r="L138" s="33"/>
      <c r="M138" s="136" t="s">
        <v>3</v>
      </c>
      <c r="N138" s="137" t="s">
        <v>44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139</v>
      </c>
      <c r="AT138" s="140" t="s">
        <v>134</v>
      </c>
      <c r="AU138" s="140" t="s">
        <v>140</v>
      </c>
      <c r="AY138" s="18" t="s">
        <v>131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8" t="s">
        <v>140</v>
      </c>
      <c r="BK138" s="141">
        <f>ROUND(I138*H138,2)</f>
        <v>0</v>
      </c>
      <c r="BL138" s="18" t="s">
        <v>139</v>
      </c>
      <c r="BM138" s="140" t="s">
        <v>213</v>
      </c>
    </row>
    <row r="139" spans="2:65" s="1" customFormat="1" ht="11.25">
      <c r="B139" s="33"/>
      <c r="D139" s="142" t="s">
        <v>142</v>
      </c>
      <c r="F139" s="143" t="s">
        <v>214</v>
      </c>
      <c r="I139" s="144"/>
      <c r="L139" s="33"/>
      <c r="M139" s="145"/>
      <c r="T139" s="54"/>
      <c r="AT139" s="18" t="s">
        <v>142</v>
      </c>
      <c r="AU139" s="18" t="s">
        <v>140</v>
      </c>
    </row>
    <row r="140" spans="2:65" s="1" customFormat="1" ht="24.2" customHeight="1">
      <c r="B140" s="128"/>
      <c r="C140" s="129" t="s">
        <v>9</v>
      </c>
      <c r="D140" s="129" t="s">
        <v>134</v>
      </c>
      <c r="E140" s="130" t="s">
        <v>215</v>
      </c>
      <c r="F140" s="131" t="s">
        <v>216</v>
      </c>
      <c r="G140" s="132" t="s">
        <v>202</v>
      </c>
      <c r="H140" s="133">
        <v>71.204999999999998</v>
      </c>
      <c r="I140" s="134"/>
      <c r="J140" s="135">
        <f>ROUND(I140*H140,2)</f>
        <v>0</v>
      </c>
      <c r="K140" s="131" t="s">
        <v>138</v>
      </c>
      <c r="L140" s="33"/>
      <c r="M140" s="136" t="s">
        <v>3</v>
      </c>
      <c r="N140" s="137" t="s">
        <v>44</v>
      </c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AR140" s="140" t="s">
        <v>139</v>
      </c>
      <c r="AT140" s="140" t="s">
        <v>134</v>
      </c>
      <c r="AU140" s="140" t="s">
        <v>140</v>
      </c>
      <c r="AY140" s="18" t="s">
        <v>131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8" t="s">
        <v>140</v>
      </c>
      <c r="BK140" s="141">
        <f>ROUND(I140*H140,2)</f>
        <v>0</v>
      </c>
      <c r="BL140" s="18" t="s">
        <v>139</v>
      </c>
      <c r="BM140" s="140" t="s">
        <v>217</v>
      </c>
    </row>
    <row r="141" spans="2:65" s="1" customFormat="1" ht="11.25">
      <c r="B141" s="33"/>
      <c r="D141" s="142" t="s">
        <v>142</v>
      </c>
      <c r="F141" s="143" t="s">
        <v>218</v>
      </c>
      <c r="I141" s="144"/>
      <c r="L141" s="33"/>
      <c r="M141" s="145"/>
      <c r="T141" s="54"/>
      <c r="AT141" s="18" t="s">
        <v>142</v>
      </c>
      <c r="AU141" s="18" t="s">
        <v>140</v>
      </c>
    </row>
    <row r="142" spans="2:65" s="12" customFormat="1" ht="11.25">
      <c r="B142" s="146"/>
      <c r="D142" s="147" t="s">
        <v>144</v>
      </c>
      <c r="E142" s="148" t="s">
        <v>3</v>
      </c>
      <c r="F142" s="149" t="s">
        <v>219</v>
      </c>
      <c r="H142" s="148" t="s">
        <v>3</v>
      </c>
      <c r="I142" s="150"/>
      <c r="L142" s="146"/>
      <c r="M142" s="151"/>
      <c r="T142" s="152"/>
      <c r="AT142" s="148" t="s">
        <v>144</v>
      </c>
      <c r="AU142" s="148" t="s">
        <v>140</v>
      </c>
      <c r="AV142" s="12" t="s">
        <v>80</v>
      </c>
      <c r="AW142" s="12" t="s">
        <v>33</v>
      </c>
      <c r="AX142" s="12" t="s">
        <v>72</v>
      </c>
      <c r="AY142" s="148" t="s">
        <v>131</v>
      </c>
    </row>
    <row r="143" spans="2:65" s="13" customFormat="1" ht="11.25">
      <c r="B143" s="153"/>
      <c r="D143" s="147" t="s">
        <v>144</v>
      </c>
      <c r="E143" s="154" t="s">
        <v>3</v>
      </c>
      <c r="F143" s="155" t="s">
        <v>220</v>
      </c>
      <c r="H143" s="156">
        <v>71.204999999999998</v>
      </c>
      <c r="I143" s="157"/>
      <c r="L143" s="153"/>
      <c r="M143" s="158"/>
      <c r="T143" s="159"/>
      <c r="AT143" s="154" t="s">
        <v>144</v>
      </c>
      <c r="AU143" s="154" t="s">
        <v>140</v>
      </c>
      <c r="AV143" s="13" t="s">
        <v>140</v>
      </c>
      <c r="AW143" s="13" t="s">
        <v>33</v>
      </c>
      <c r="AX143" s="13" t="s">
        <v>80</v>
      </c>
      <c r="AY143" s="154" t="s">
        <v>131</v>
      </c>
    </row>
    <row r="144" spans="2:65" s="1" customFormat="1" ht="24.2" customHeight="1">
      <c r="B144" s="128"/>
      <c r="C144" s="129" t="s">
        <v>221</v>
      </c>
      <c r="D144" s="129" t="s">
        <v>134</v>
      </c>
      <c r="E144" s="130" t="s">
        <v>222</v>
      </c>
      <c r="F144" s="131" t="s">
        <v>223</v>
      </c>
      <c r="G144" s="132" t="s">
        <v>202</v>
      </c>
      <c r="H144" s="133">
        <v>1.121</v>
      </c>
      <c r="I144" s="134"/>
      <c r="J144" s="135">
        <f>ROUND(I144*H144,2)</f>
        <v>0</v>
      </c>
      <c r="K144" s="131" t="s">
        <v>138</v>
      </c>
      <c r="L144" s="33"/>
      <c r="M144" s="136" t="s">
        <v>3</v>
      </c>
      <c r="N144" s="137" t="s">
        <v>44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139</v>
      </c>
      <c r="AT144" s="140" t="s">
        <v>134</v>
      </c>
      <c r="AU144" s="140" t="s">
        <v>140</v>
      </c>
      <c r="AY144" s="18" t="s">
        <v>131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8" t="s">
        <v>140</v>
      </c>
      <c r="BK144" s="141">
        <f>ROUND(I144*H144,2)</f>
        <v>0</v>
      </c>
      <c r="BL144" s="18" t="s">
        <v>139</v>
      </c>
      <c r="BM144" s="140" t="s">
        <v>224</v>
      </c>
    </row>
    <row r="145" spans="2:65" s="1" customFormat="1" ht="11.25">
      <c r="B145" s="33"/>
      <c r="D145" s="142" t="s">
        <v>142</v>
      </c>
      <c r="F145" s="143" t="s">
        <v>225</v>
      </c>
      <c r="I145" s="144"/>
      <c r="L145" s="33"/>
      <c r="M145" s="145"/>
      <c r="T145" s="54"/>
      <c r="AT145" s="18" t="s">
        <v>142</v>
      </c>
      <c r="AU145" s="18" t="s">
        <v>140</v>
      </c>
    </row>
    <row r="146" spans="2:65" s="13" customFormat="1" ht="11.25">
      <c r="B146" s="153"/>
      <c r="D146" s="147" t="s">
        <v>144</v>
      </c>
      <c r="E146" s="154" t="s">
        <v>3</v>
      </c>
      <c r="F146" s="155" t="s">
        <v>226</v>
      </c>
      <c r="H146" s="156">
        <v>1.121</v>
      </c>
      <c r="I146" s="157"/>
      <c r="L146" s="153"/>
      <c r="M146" s="158"/>
      <c r="T146" s="159"/>
      <c r="AT146" s="154" t="s">
        <v>144</v>
      </c>
      <c r="AU146" s="154" t="s">
        <v>140</v>
      </c>
      <c r="AV146" s="13" t="s">
        <v>140</v>
      </c>
      <c r="AW146" s="13" t="s">
        <v>33</v>
      </c>
      <c r="AX146" s="13" t="s">
        <v>80</v>
      </c>
      <c r="AY146" s="154" t="s">
        <v>131</v>
      </c>
    </row>
    <row r="147" spans="2:65" s="1" customFormat="1" ht="24.2" customHeight="1">
      <c r="B147" s="128"/>
      <c r="C147" s="129" t="s">
        <v>227</v>
      </c>
      <c r="D147" s="129" t="s">
        <v>134</v>
      </c>
      <c r="E147" s="130" t="s">
        <v>228</v>
      </c>
      <c r="F147" s="131" t="s">
        <v>229</v>
      </c>
      <c r="G147" s="132" t="s">
        <v>202</v>
      </c>
      <c r="H147" s="133">
        <v>1.49</v>
      </c>
      <c r="I147" s="134"/>
      <c r="J147" s="135">
        <f>ROUND(I147*H147,2)</f>
        <v>0</v>
      </c>
      <c r="K147" s="131" t="s">
        <v>138</v>
      </c>
      <c r="L147" s="33"/>
      <c r="M147" s="136" t="s">
        <v>3</v>
      </c>
      <c r="N147" s="137" t="s">
        <v>44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139</v>
      </c>
      <c r="AT147" s="140" t="s">
        <v>134</v>
      </c>
      <c r="AU147" s="140" t="s">
        <v>140</v>
      </c>
      <c r="AY147" s="18" t="s">
        <v>131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140</v>
      </c>
      <c r="BK147" s="141">
        <f>ROUND(I147*H147,2)</f>
        <v>0</v>
      </c>
      <c r="BL147" s="18" t="s">
        <v>139</v>
      </c>
      <c r="BM147" s="140" t="s">
        <v>230</v>
      </c>
    </row>
    <row r="148" spans="2:65" s="1" customFormat="1" ht="11.25">
      <c r="B148" s="33"/>
      <c r="D148" s="142" t="s">
        <v>142</v>
      </c>
      <c r="F148" s="143" t="s">
        <v>231</v>
      </c>
      <c r="I148" s="144"/>
      <c r="L148" s="33"/>
      <c r="M148" s="145"/>
      <c r="T148" s="54"/>
      <c r="AT148" s="18" t="s">
        <v>142</v>
      </c>
      <c r="AU148" s="18" t="s">
        <v>140</v>
      </c>
    </row>
    <row r="149" spans="2:65" s="1" customFormat="1" ht="24.2" customHeight="1">
      <c r="B149" s="128"/>
      <c r="C149" s="129" t="s">
        <v>232</v>
      </c>
      <c r="D149" s="129" t="s">
        <v>134</v>
      </c>
      <c r="E149" s="130" t="s">
        <v>233</v>
      </c>
      <c r="F149" s="131" t="s">
        <v>234</v>
      </c>
      <c r="G149" s="132" t="s">
        <v>202</v>
      </c>
      <c r="H149" s="133">
        <v>5.9320000000000004</v>
      </c>
      <c r="I149" s="134"/>
      <c r="J149" s="135">
        <f>ROUND(I149*H149,2)</f>
        <v>0</v>
      </c>
      <c r="K149" s="131" t="s">
        <v>138</v>
      </c>
      <c r="L149" s="33"/>
      <c r="M149" s="136" t="s">
        <v>3</v>
      </c>
      <c r="N149" s="137" t="s">
        <v>44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139</v>
      </c>
      <c r="AT149" s="140" t="s">
        <v>134</v>
      </c>
      <c r="AU149" s="140" t="s">
        <v>140</v>
      </c>
      <c r="AY149" s="18" t="s">
        <v>131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8" t="s">
        <v>140</v>
      </c>
      <c r="BK149" s="141">
        <f>ROUND(I149*H149,2)</f>
        <v>0</v>
      </c>
      <c r="BL149" s="18" t="s">
        <v>139</v>
      </c>
      <c r="BM149" s="140" t="s">
        <v>235</v>
      </c>
    </row>
    <row r="150" spans="2:65" s="1" customFormat="1" ht="11.25">
      <c r="B150" s="33"/>
      <c r="D150" s="142" t="s">
        <v>142</v>
      </c>
      <c r="F150" s="143" t="s">
        <v>236</v>
      </c>
      <c r="I150" s="144"/>
      <c r="L150" s="33"/>
      <c r="M150" s="145"/>
      <c r="T150" s="54"/>
      <c r="AT150" s="18" t="s">
        <v>142</v>
      </c>
      <c r="AU150" s="18" t="s">
        <v>140</v>
      </c>
    </row>
    <row r="151" spans="2:65" s="13" customFormat="1" ht="11.25">
      <c r="B151" s="153"/>
      <c r="D151" s="147" t="s">
        <v>144</v>
      </c>
      <c r="E151" s="154" t="s">
        <v>3</v>
      </c>
      <c r="F151" s="155" t="s">
        <v>237</v>
      </c>
      <c r="H151" s="156">
        <v>5.9320000000000004</v>
      </c>
      <c r="I151" s="157"/>
      <c r="L151" s="153"/>
      <c r="M151" s="158"/>
      <c r="T151" s="159"/>
      <c r="AT151" s="154" t="s">
        <v>144</v>
      </c>
      <c r="AU151" s="154" t="s">
        <v>140</v>
      </c>
      <c r="AV151" s="13" t="s">
        <v>140</v>
      </c>
      <c r="AW151" s="13" t="s">
        <v>33</v>
      </c>
      <c r="AX151" s="13" t="s">
        <v>80</v>
      </c>
      <c r="AY151" s="154" t="s">
        <v>131</v>
      </c>
    </row>
    <row r="152" spans="2:65" s="1" customFormat="1" ht="24.2" customHeight="1">
      <c r="B152" s="128"/>
      <c r="C152" s="129" t="s">
        <v>238</v>
      </c>
      <c r="D152" s="129" t="s">
        <v>134</v>
      </c>
      <c r="E152" s="130" t="s">
        <v>239</v>
      </c>
      <c r="F152" s="131" t="s">
        <v>240</v>
      </c>
      <c r="G152" s="132" t="s">
        <v>202</v>
      </c>
      <c r="H152" s="133">
        <v>0.58399999999999996</v>
      </c>
      <c r="I152" s="134"/>
      <c r="J152" s="135">
        <f>ROUND(I152*H152,2)</f>
        <v>0</v>
      </c>
      <c r="K152" s="131" t="s">
        <v>138</v>
      </c>
      <c r="L152" s="33"/>
      <c r="M152" s="136" t="s">
        <v>3</v>
      </c>
      <c r="N152" s="137" t="s">
        <v>44</v>
      </c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AR152" s="140" t="s">
        <v>139</v>
      </c>
      <c r="AT152" s="140" t="s">
        <v>134</v>
      </c>
      <c r="AU152" s="140" t="s">
        <v>140</v>
      </c>
      <c r="AY152" s="18" t="s">
        <v>131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8" t="s">
        <v>140</v>
      </c>
      <c r="BK152" s="141">
        <f>ROUND(I152*H152,2)</f>
        <v>0</v>
      </c>
      <c r="BL152" s="18" t="s">
        <v>139</v>
      </c>
      <c r="BM152" s="140" t="s">
        <v>241</v>
      </c>
    </row>
    <row r="153" spans="2:65" s="1" customFormat="1" ht="11.25">
      <c r="B153" s="33"/>
      <c r="D153" s="142" t="s">
        <v>142</v>
      </c>
      <c r="F153" s="143" t="s">
        <v>242</v>
      </c>
      <c r="I153" s="144"/>
      <c r="L153" s="33"/>
      <c r="M153" s="145"/>
      <c r="T153" s="54"/>
      <c r="AT153" s="18" t="s">
        <v>142</v>
      </c>
      <c r="AU153" s="18" t="s">
        <v>140</v>
      </c>
    </row>
    <row r="154" spans="2:65" s="13" customFormat="1" ht="11.25">
      <c r="B154" s="153"/>
      <c r="D154" s="147" t="s">
        <v>144</v>
      </c>
      <c r="E154" s="154" t="s">
        <v>3</v>
      </c>
      <c r="F154" s="155" t="s">
        <v>243</v>
      </c>
      <c r="H154" s="156">
        <v>0.58399999999999996</v>
      </c>
      <c r="I154" s="157"/>
      <c r="L154" s="153"/>
      <c r="M154" s="158"/>
      <c r="T154" s="159"/>
      <c r="AT154" s="154" t="s">
        <v>144</v>
      </c>
      <c r="AU154" s="154" t="s">
        <v>140</v>
      </c>
      <c r="AV154" s="13" t="s">
        <v>140</v>
      </c>
      <c r="AW154" s="13" t="s">
        <v>33</v>
      </c>
      <c r="AX154" s="13" t="s">
        <v>80</v>
      </c>
      <c r="AY154" s="154" t="s">
        <v>131</v>
      </c>
    </row>
    <row r="155" spans="2:65" s="1" customFormat="1" ht="24.2" customHeight="1">
      <c r="B155" s="128"/>
      <c r="C155" s="129" t="s">
        <v>244</v>
      </c>
      <c r="D155" s="129" t="s">
        <v>134</v>
      </c>
      <c r="E155" s="130" t="s">
        <v>245</v>
      </c>
      <c r="F155" s="131" t="s">
        <v>246</v>
      </c>
      <c r="G155" s="132" t="s">
        <v>202</v>
      </c>
      <c r="H155" s="133">
        <v>5.1130000000000004</v>
      </c>
      <c r="I155" s="134"/>
      <c r="J155" s="135">
        <f>ROUND(I155*H155,2)</f>
        <v>0</v>
      </c>
      <c r="K155" s="131" t="s">
        <v>138</v>
      </c>
      <c r="L155" s="33"/>
      <c r="M155" s="136" t="s">
        <v>3</v>
      </c>
      <c r="N155" s="137" t="s">
        <v>44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139</v>
      </c>
      <c r="AT155" s="140" t="s">
        <v>134</v>
      </c>
      <c r="AU155" s="140" t="s">
        <v>140</v>
      </c>
      <c r="AY155" s="18" t="s">
        <v>131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8" t="s">
        <v>140</v>
      </c>
      <c r="BK155" s="141">
        <f>ROUND(I155*H155,2)</f>
        <v>0</v>
      </c>
      <c r="BL155" s="18" t="s">
        <v>139</v>
      </c>
      <c r="BM155" s="140" t="s">
        <v>247</v>
      </c>
    </row>
    <row r="156" spans="2:65" s="1" customFormat="1" ht="11.25">
      <c r="B156" s="33"/>
      <c r="D156" s="142" t="s">
        <v>142</v>
      </c>
      <c r="F156" s="143" t="s">
        <v>248</v>
      </c>
      <c r="I156" s="144"/>
      <c r="L156" s="33"/>
      <c r="M156" s="145"/>
      <c r="T156" s="54"/>
      <c r="AT156" s="18" t="s">
        <v>142</v>
      </c>
      <c r="AU156" s="18" t="s">
        <v>140</v>
      </c>
    </row>
    <row r="157" spans="2:65" s="11" customFormat="1" ht="22.9" customHeight="1">
      <c r="B157" s="116"/>
      <c r="D157" s="117" t="s">
        <v>71</v>
      </c>
      <c r="E157" s="126" t="s">
        <v>249</v>
      </c>
      <c r="F157" s="126" t="s">
        <v>250</v>
      </c>
      <c r="I157" s="119"/>
      <c r="J157" s="127">
        <f>BK157</f>
        <v>0</v>
      </c>
      <c r="L157" s="116"/>
      <c r="M157" s="121"/>
      <c r="P157" s="122">
        <f>SUM(P158:P159)</f>
        <v>0</v>
      </c>
      <c r="R157" s="122">
        <f>SUM(R158:R159)</f>
        <v>0</v>
      </c>
      <c r="T157" s="123">
        <f>SUM(T158:T159)</f>
        <v>0</v>
      </c>
      <c r="AR157" s="117" t="s">
        <v>80</v>
      </c>
      <c r="AT157" s="124" t="s">
        <v>71</v>
      </c>
      <c r="AU157" s="124" t="s">
        <v>80</v>
      </c>
      <c r="AY157" s="117" t="s">
        <v>131</v>
      </c>
      <c r="BK157" s="125">
        <f>SUM(BK158:BK159)</f>
        <v>0</v>
      </c>
    </row>
    <row r="158" spans="2:65" s="1" customFormat="1" ht="33" customHeight="1">
      <c r="B158" s="128"/>
      <c r="C158" s="129" t="s">
        <v>251</v>
      </c>
      <c r="D158" s="129" t="s">
        <v>134</v>
      </c>
      <c r="E158" s="130" t="s">
        <v>252</v>
      </c>
      <c r="F158" s="131" t="s">
        <v>253</v>
      </c>
      <c r="G158" s="132" t="s">
        <v>202</v>
      </c>
      <c r="H158" s="133">
        <v>2E-3</v>
      </c>
      <c r="I158" s="134"/>
      <c r="J158" s="135">
        <f>ROUND(I158*H158,2)</f>
        <v>0</v>
      </c>
      <c r="K158" s="131" t="s">
        <v>138</v>
      </c>
      <c r="L158" s="33"/>
      <c r="M158" s="136" t="s">
        <v>3</v>
      </c>
      <c r="N158" s="137" t="s">
        <v>44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139</v>
      </c>
      <c r="AT158" s="140" t="s">
        <v>134</v>
      </c>
      <c r="AU158" s="140" t="s">
        <v>140</v>
      </c>
      <c r="AY158" s="18" t="s">
        <v>131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8" t="s">
        <v>140</v>
      </c>
      <c r="BK158" s="141">
        <f>ROUND(I158*H158,2)</f>
        <v>0</v>
      </c>
      <c r="BL158" s="18" t="s">
        <v>139</v>
      </c>
      <c r="BM158" s="140" t="s">
        <v>254</v>
      </c>
    </row>
    <row r="159" spans="2:65" s="1" customFormat="1" ht="11.25">
      <c r="B159" s="33"/>
      <c r="D159" s="142" t="s">
        <v>142</v>
      </c>
      <c r="F159" s="143" t="s">
        <v>255</v>
      </c>
      <c r="I159" s="144"/>
      <c r="L159" s="33"/>
      <c r="M159" s="145"/>
      <c r="T159" s="54"/>
      <c r="AT159" s="18" t="s">
        <v>142</v>
      </c>
      <c r="AU159" s="18" t="s">
        <v>140</v>
      </c>
    </row>
    <row r="160" spans="2:65" s="11" customFormat="1" ht="25.9" customHeight="1">
      <c r="B160" s="116"/>
      <c r="D160" s="117" t="s">
        <v>71</v>
      </c>
      <c r="E160" s="118" t="s">
        <v>256</v>
      </c>
      <c r="F160" s="118" t="s">
        <v>257</v>
      </c>
      <c r="I160" s="119"/>
      <c r="J160" s="120">
        <f>BK160</f>
        <v>0</v>
      </c>
      <c r="L160" s="116"/>
      <c r="M160" s="121"/>
      <c r="P160" s="122">
        <f>P161+P167+P239+P270+P283+P400+P428+P448+P454+P462</f>
        <v>0</v>
      </c>
      <c r="R160" s="122">
        <f>R161+R167+R239+R270+R283+R400+R428+R448+R454+R462</f>
        <v>19.606819309999999</v>
      </c>
      <c r="T160" s="123">
        <f>T161+T167+T239+T270+T283+T400+T428+T448+T454+T462</f>
        <v>13.656960300000001</v>
      </c>
      <c r="AR160" s="117" t="s">
        <v>140</v>
      </c>
      <c r="AT160" s="124" t="s">
        <v>71</v>
      </c>
      <c r="AU160" s="124" t="s">
        <v>72</v>
      </c>
      <c r="AY160" s="117" t="s">
        <v>131</v>
      </c>
      <c r="BK160" s="125">
        <f>BK161+BK167+BK239+BK270+BK283+BK400+BK428+BK448+BK454+BK462</f>
        <v>0</v>
      </c>
    </row>
    <row r="161" spans="2:65" s="11" customFormat="1" ht="22.9" customHeight="1">
      <c r="B161" s="116"/>
      <c r="D161" s="117" t="s">
        <v>71</v>
      </c>
      <c r="E161" s="126" t="s">
        <v>258</v>
      </c>
      <c r="F161" s="126" t="s">
        <v>259</v>
      </c>
      <c r="I161" s="119"/>
      <c r="J161" s="127">
        <f>BK161</f>
        <v>0</v>
      </c>
      <c r="L161" s="116"/>
      <c r="M161" s="121"/>
      <c r="P161" s="122">
        <f>SUM(P162:P166)</f>
        <v>0</v>
      </c>
      <c r="R161" s="122">
        <f>SUM(R162:R166)</f>
        <v>0</v>
      </c>
      <c r="T161" s="123">
        <f>SUM(T162:T166)</f>
        <v>1.4903500000000001</v>
      </c>
      <c r="AR161" s="117" t="s">
        <v>140</v>
      </c>
      <c r="AT161" s="124" t="s">
        <v>71</v>
      </c>
      <c r="AU161" s="124" t="s">
        <v>80</v>
      </c>
      <c r="AY161" s="117" t="s">
        <v>131</v>
      </c>
      <c r="BK161" s="125">
        <f>SUM(BK162:BK166)</f>
        <v>0</v>
      </c>
    </row>
    <row r="162" spans="2:65" s="1" customFormat="1" ht="24.2" customHeight="1">
      <c r="B162" s="128"/>
      <c r="C162" s="129" t="s">
        <v>260</v>
      </c>
      <c r="D162" s="129" t="s">
        <v>134</v>
      </c>
      <c r="E162" s="130" t="s">
        <v>261</v>
      </c>
      <c r="F162" s="131" t="s">
        <v>262</v>
      </c>
      <c r="G162" s="132" t="s">
        <v>137</v>
      </c>
      <c r="H162" s="133">
        <v>363.5</v>
      </c>
      <c r="I162" s="134"/>
      <c r="J162" s="135">
        <f>ROUND(I162*H162,2)</f>
        <v>0</v>
      </c>
      <c r="K162" s="131" t="s">
        <v>138</v>
      </c>
      <c r="L162" s="33"/>
      <c r="M162" s="136" t="s">
        <v>3</v>
      </c>
      <c r="N162" s="137" t="s">
        <v>44</v>
      </c>
      <c r="P162" s="138">
        <f>O162*H162</f>
        <v>0</v>
      </c>
      <c r="Q162" s="138">
        <v>0</v>
      </c>
      <c r="R162" s="138">
        <f>Q162*H162</f>
        <v>0</v>
      </c>
      <c r="S162" s="138">
        <v>4.1000000000000003E-3</v>
      </c>
      <c r="T162" s="139">
        <f>S162*H162</f>
        <v>1.4903500000000001</v>
      </c>
      <c r="AR162" s="140" t="s">
        <v>238</v>
      </c>
      <c r="AT162" s="140" t="s">
        <v>134</v>
      </c>
      <c r="AU162" s="140" t="s">
        <v>140</v>
      </c>
      <c r="AY162" s="18" t="s">
        <v>131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8" t="s">
        <v>140</v>
      </c>
      <c r="BK162" s="141">
        <f>ROUND(I162*H162,2)</f>
        <v>0</v>
      </c>
      <c r="BL162" s="18" t="s">
        <v>238</v>
      </c>
      <c r="BM162" s="140" t="s">
        <v>263</v>
      </c>
    </row>
    <row r="163" spans="2:65" s="1" customFormat="1" ht="11.25">
      <c r="B163" s="33"/>
      <c r="D163" s="142" t="s">
        <v>142</v>
      </c>
      <c r="F163" s="143" t="s">
        <v>264</v>
      </c>
      <c r="I163" s="144"/>
      <c r="L163" s="33"/>
      <c r="M163" s="145"/>
      <c r="T163" s="54"/>
      <c r="AT163" s="18" t="s">
        <v>142</v>
      </c>
      <c r="AU163" s="18" t="s">
        <v>140</v>
      </c>
    </row>
    <row r="164" spans="2:65" s="12" customFormat="1" ht="11.25">
      <c r="B164" s="146"/>
      <c r="D164" s="147" t="s">
        <v>144</v>
      </c>
      <c r="E164" s="148" t="s">
        <v>3</v>
      </c>
      <c r="F164" s="149" t="s">
        <v>265</v>
      </c>
      <c r="H164" s="148" t="s">
        <v>3</v>
      </c>
      <c r="I164" s="150"/>
      <c r="L164" s="146"/>
      <c r="M164" s="151"/>
      <c r="T164" s="152"/>
      <c r="AT164" s="148" t="s">
        <v>144</v>
      </c>
      <c r="AU164" s="148" t="s">
        <v>140</v>
      </c>
      <c r="AV164" s="12" t="s">
        <v>80</v>
      </c>
      <c r="AW164" s="12" t="s">
        <v>33</v>
      </c>
      <c r="AX164" s="12" t="s">
        <v>72</v>
      </c>
      <c r="AY164" s="148" t="s">
        <v>131</v>
      </c>
    </row>
    <row r="165" spans="2:65" s="12" customFormat="1" ht="11.25">
      <c r="B165" s="146"/>
      <c r="D165" s="147" t="s">
        <v>144</v>
      </c>
      <c r="E165" s="148" t="s">
        <v>3</v>
      </c>
      <c r="F165" s="149" t="s">
        <v>266</v>
      </c>
      <c r="H165" s="148" t="s">
        <v>3</v>
      </c>
      <c r="I165" s="150"/>
      <c r="L165" s="146"/>
      <c r="M165" s="151"/>
      <c r="T165" s="152"/>
      <c r="AT165" s="148" t="s">
        <v>144</v>
      </c>
      <c r="AU165" s="148" t="s">
        <v>140</v>
      </c>
      <c r="AV165" s="12" t="s">
        <v>80</v>
      </c>
      <c r="AW165" s="12" t="s">
        <v>33</v>
      </c>
      <c r="AX165" s="12" t="s">
        <v>72</v>
      </c>
      <c r="AY165" s="148" t="s">
        <v>131</v>
      </c>
    </row>
    <row r="166" spans="2:65" s="13" customFormat="1" ht="11.25">
      <c r="B166" s="153"/>
      <c r="D166" s="147" t="s">
        <v>144</v>
      </c>
      <c r="E166" s="154" t="s">
        <v>3</v>
      </c>
      <c r="F166" s="155" t="s">
        <v>267</v>
      </c>
      <c r="H166" s="156">
        <v>363.5</v>
      </c>
      <c r="I166" s="157"/>
      <c r="L166" s="153"/>
      <c r="M166" s="158"/>
      <c r="T166" s="159"/>
      <c r="AT166" s="154" t="s">
        <v>144</v>
      </c>
      <c r="AU166" s="154" t="s">
        <v>140</v>
      </c>
      <c r="AV166" s="13" t="s">
        <v>140</v>
      </c>
      <c r="AW166" s="13" t="s">
        <v>33</v>
      </c>
      <c r="AX166" s="13" t="s">
        <v>80</v>
      </c>
      <c r="AY166" s="154" t="s">
        <v>131</v>
      </c>
    </row>
    <row r="167" spans="2:65" s="11" customFormat="1" ht="22.9" customHeight="1">
      <c r="B167" s="116"/>
      <c r="D167" s="117" t="s">
        <v>71</v>
      </c>
      <c r="E167" s="126" t="s">
        <v>268</v>
      </c>
      <c r="F167" s="126" t="s">
        <v>269</v>
      </c>
      <c r="I167" s="119"/>
      <c r="J167" s="127">
        <f>BK167</f>
        <v>0</v>
      </c>
      <c r="L167" s="116"/>
      <c r="M167" s="121"/>
      <c r="P167" s="122">
        <f>SUM(P168:P238)</f>
        <v>0</v>
      </c>
      <c r="R167" s="122">
        <f>SUM(R168:R238)</f>
        <v>4.3652257700000003</v>
      </c>
      <c r="T167" s="123">
        <f>SUM(T168:T238)</f>
        <v>0</v>
      </c>
      <c r="AR167" s="117" t="s">
        <v>140</v>
      </c>
      <c r="AT167" s="124" t="s">
        <v>71</v>
      </c>
      <c r="AU167" s="124" t="s">
        <v>80</v>
      </c>
      <c r="AY167" s="117" t="s">
        <v>131</v>
      </c>
      <c r="BK167" s="125">
        <f>SUM(BK168:BK238)</f>
        <v>0</v>
      </c>
    </row>
    <row r="168" spans="2:65" s="1" customFormat="1" ht="24.2" customHeight="1">
      <c r="B168" s="128"/>
      <c r="C168" s="129" t="s">
        <v>270</v>
      </c>
      <c r="D168" s="129" t="s">
        <v>134</v>
      </c>
      <c r="E168" s="130" t="s">
        <v>271</v>
      </c>
      <c r="F168" s="131" t="s">
        <v>272</v>
      </c>
      <c r="G168" s="132" t="s">
        <v>137</v>
      </c>
      <c r="H168" s="133">
        <v>103.193</v>
      </c>
      <c r="I168" s="134"/>
      <c r="J168" s="135">
        <f>ROUND(I168*H168,2)</f>
        <v>0</v>
      </c>
      <c r="K168" s="131" t="s">
        <v>138</v>
      </c>
      <c r="L168" s="33"/>
      <c r="M168" s="136" t="s">
        <v>3</v>
      </c>
      <c r="N168" s="137" t="s">
        <v>44</v>
      </c>
      <c r="P168" s="138">
        <f>O168*H168</f>
        <v>0</v>
      </c>
      <c r="Q168" s="138">
        <v>0</v>
      </c>
      <c r="R168" s="138">
        <f>Q168*H168</f>
        <v>0</v>
      </c>
      <c r="S168" s="138">
        <v>0</v>
      </c>
      <c r="T168" s="139">
        <f>S168*H168</f>
        <v>0</v>
      </c>
      <c r="AR168" s="140" t="s">
        <v>238</v>
      </c>
      <c r="AT168" s="140" t="s">
        <v>134</v>
      </c>
      <c r="AU168" s="140" t="s">
        <v>140</v>
      </c>
      <c r="AY168" s="18" t="s">
        <v>131</v>
      </c>
      <c r="BE168" s="141">
        <f>IF(N168="základní",J168,0)</f>
        <v>0</v>
      </c>
      <c r="BF168" s="141">
        <f>IF(N168="snížená",J168,0)</f>
        <v>0</v>
      </c>
      <c r="BG168" s="141">
        <f>IF(N168="zákl. přenesená",J168,0)</f>
        <v>0</v>
      </c>
      <c r="BH168" s="141">
        <f>IF(N168="sníž. přenesená",J168,0)</f>
        <v>0</v>
      </c>
      <c r="BI168" s="141">
        <f>IF(N168="nulová",J168,0)</f>
        <v>0</v>
      </c>
      <c r="BJ168" s="18" t="s">
        <v>140</v>
      </c>
      <c r="BK168" s="141">
        <f>ROUND(I168*H168,2)</f>
        <v>0</v>
      </c>
      <c r="BL168" s="18" t="s">
        <v>238</v>
      </c>
      <c r="BM168" s="140" t="s">
        <v>273</v>
      </c>
    </row>
    <row r="169" spans="2:65" s="1" customFormat="1" ht="11.25">
      <c r="B169" s="33"/>
      <c r="D169" s="142" t="s">
        <v>142</v>
      </c>
      <c r="F169" s="143" t="s">
        <v>274</v>
      </c>
      <c r="I169" s="144"/>
      <c r="L169" s="33"/>
      <c r="M169" s="145"/>
      <c r="T169" s="54"/>
      <c r="AT169" s="18" t="s">
        <v>142</v>
      </c>
      <c r="AU169" s="18" t="s">
        <v>140</v>
      </c>
    </row>
    <row r="170" spans="2:65" s="12" customFormat="1" ht="11.25">
      <c r="B170" s="146"/>
      <c r="D170" s="147" t="s">
        <v>144</v>
      </c>
      <c r="E170" s="148" t="s">
        <v>3</v>
      </c>
      <c r="F170" s="149" t="s">
        <v>275</v>
      </c>
      <c r="H170" s="148" t="s">
        <v>3</v>
      </c>
      <c r="I170" s="150"/>
      <c r="L170" s="146"/>
      <c r="M170" s="151"/>
      <c r="T170" s="152"/>
      <c r="AT170" s="148" t="s">
        <v>144</v>
      </c>
      <c r="AU170" s="148" t="s">
        <v>140</v>
      </c>
      <c r="AV170" s="12" t="s">
        <v>80</v>
      </c>
      <c r="AW170" s="12" t="s">
        <v>33</v>
      </c>
      <c r="AX170" s="12" t="s">
        <v>72</v>
      </c>
      <c r="AY170" s="148" t="s">
        <v>131</v>
      </c>
    </row>
    <row r="171" spans="2:65" s="13" customFormat="1" ht="11.25">
      <c r="B171" s="153"/>
      <c r="D171" s="147" t="s">
        <v>144</v>
      </c>
      <c r="E171" s="154" t="s">
        <v>3</v>
      </c>
      <c r="F171" s="155" t="s">
        <v>276</v>
      </c>
      <c r="H171" s="156">
        <v>101.063</v>
      </c>
      <c r="I171" s="157"/>
      <c r="L171" s="153"/>
      <c r="M171" s="158"/>
      <c r="T171" s="159"/>
      <c r="AT171" s="154" t="s">
        <v>144</v>
      </c>
      <c r="AU171" s="154" t="s">
        <v>140</v>
      </c>
      <c r="AV171" s="13" t="s">
        <v>140</v>
      </c>
      <c r="AW171" s="13" t="s">
        <v>33</v>
      </c>
      <c r="AX171" s="13" t="s">
        <v>72</v>
      </c>
      <c r="AY171" s="154" t="s">
        <v>131</v>
      </c>
    </row>
    <row r="172" spans="2:65" s="12" customFormat="1" ht="11.25">
      <c r="B172" s="146"/>
      <c r="D172" s="147" t="s">
        <v>144</v>
      </c>
      <c r="E172" s="148" t="s">
        <v>3</v>
      </c>
      <c r="F172" s="149" t="s">
        <v>277</v>
      </c>
      <c r="H172" s="148" t="s">
        <v>3</v>
      </c>
      <c r="I172" s="150"/>
      <c r="L172" s="146"/>
      <c r="M172" s="151"/>
      <c r="T172" s="152"/>
      <c r="AT172" s="148" t="s">
        <v>144</v>
      </c>
      <c r="AU172" s="148" t="s">
        <v>140</v>
      </c>
      <c r="AV172" s="12" t="s">
        <v>80</v>
      </c>
      <c r="AW172" s="12" t="s">
        <v>33</v>
      </c>
      <c r="AX172" s="12" t="s">
        <v>72</v>
      </c>
      <c r="AY172" s="148" t="s">
        <v>131</v>
      </c>
    </row>
    <row r="173" spans="2:65" s="13" customFormat="1" ht="11.25">
      <c r="B173" s="153"/>
      <c r="D173" s="147" t="s">
        <v>144</v>
      </c>
      <c r="E173" s="154" t="s">
        <v>3</v>
      </c>
      <c r="F173" s="155" t="s">
        <v>278</v>
      </c>
      <c r="H173" s="156">
        <v>2.13</v>
      </c>
      <c r="I173" s="157"/>
      <c r="L173" s="153"/>
      <c r="M173" s="158"/>
      <c r="T173" s="159"/>
      <c r="AT173" s="154" t="s">
        <v>144</v>
      </c>
      <c r="AU173" s="154" t="s">
        <v>140</v>
      </c>
      <c r="AV173" s="13" t="s">
        <v>140</v>
      </c>
      <c r="AW173" s="13" t="s">
        <v>33</v>
      </c>
      <c r="AX173" s="13" t="s">
        <v>72</v>
      </c>
      <c r="AY173" s="154" t="s">
        <v>131</v>
      </c>
    </row>
    <row r="174" spans="2:65" s="14" customFormat="1" ht="11.25">
      <c r="B174" s="160"/>
      <c r="D174" s="147" t="s">
        <v>144</v>
      </c>
      <c r="E174" s="161" t="s">
        <v>3</v>
      </c>
      <c r="F174" s="162" t="s">
        <v>159</v>
      </c>
      <c r="H174" s="163">
        <v>103.193</v>
      </c>
      <c r="I174" s="164"/>
      <c r="L174" s="160"/>
      <c r="M174" s="165"/>
      <c r="T174" s="166"/>
      <c r="AT174" s="161" t="s">
        <v>144</v>
      </c>
      <c r="AU174" s="161" t="s">
        <v>140</v>
      </c>
      <c r="AV174" s="14" t="s">
        <v>139</v>
      </c>
      <c r="AW174" s="14" t="s">
        <v>33</v>
      </c>
      <c r="AX174" s="14" t="s">
        <v>80</v>
      </c>
      <c r="AY174" s="161" t="s">
        <v>131</v>
      </c>
    </row>
    <row r="175" spans="2:65" s="1" customFormat="1" ht="16.5" customHeight="1">
      <c r="B175" s="128"/>
      <c r="C175" s="167" t="s">
        <v>8</v>
      </c>
      <c r="D175" s="167" t="s">
        <v>279</v>
      </c>
      <c r="E175" s="168" t="s">
        <v>280</v>
      </c>
      <c r="F175" s="169" t="s">
        <v>281</v>
      </c>
      <c r="G175" s="170" t="s">
        <v>137</v>
      </c>
      <c r="H175" s="171">
        <v>228.8</v>
      </c>
      <c r="I175" s="172"/>
      <c r="J175" s="173">
        <f>ROUND(I175*H175,2)</f>
        <v>0</v>
      </c>
      <c r="K175" s="169" t="s">
        <v>138</v>
      </c>
      <c r="L175" s="174"/>
      <c r="M175" s="175" t="s">
        <v>3</v>
      </c>
      <c r="N175" s="176" t="s">
        <v>44</v>
      </c>
      <c r="P175" s="138">
        <f>O175*H175</f>
        <v>0</v>
      </c>
      <c r="Q175" s="138">
        <v>5.2500000000000003E-3</v>
      </c>
      <c r="R175" s="138">
        <f>Q175*H175</f>
        <v>1.2012</v>
      </c>
      <c r="S175" s="138">
        <v>0</v>
      </c>
      <c r="T175" s="139">
        <f>S175*H175</f>
        <v>0</v>
      </c>
      <c r="AR175" s="140" t="s">
        <v>282</v>
      </c>
      <c r="AT175" s="140" t="s">
        <v>279</v>
      </c>
      <c r="AU175" s="140" t="s">
        <v>140</v>
      </c>
      <c r="AY175" s="18" t="s">
        <v>131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8" t="s">
        <v>140</v>
      </c>
      <c r="BK175" s="141">
        <f>ROUND(I175*H175,2)</f>
        <v>0</v>
      </c>
      <c r="BL175" s="18" t="s">
        <v>238</v>
      </c>
      <c r="BM175" s="140" t="s">
        <v>283</v>
      </c>
    </row>
    <row r="176" spans="2:65" s="13" customFormat="1" ht="11.25">
      <c r="B176" s="153"/>
      <c r="D176" s="147" t="s">
        <v>144</v>
      </c>
      <c r="E176" s="154" t="s">
        <v>3</v>
      </c>
      <c r="F176" s="155" t="s">
        <v>284</v>
      </c>
      <c r="H176" s="156">
        <v>228.8</v>
      </c>
      <c r="I176" s="157"/>
      <c r="L176" s="153"/>
      <c r="M176" s="158"/>
      <c r="T176" s="159"/>
      <c r="AT176" s="154" t="s">
        <v>144</v>
      </c>
      <c r="AU176" s="154" t="s">
        <v>140</v>
      </c>
      <c r="AV176" s="13" t="s">
        <v>140</v>
      </c>
      <c r="AW176" s="13" t="s">
        <v>33</v>
      </c>
      <c r="AX176" s="13" t="s">
        <v>80</v>
      </c>
      <c r="AY176" s="154" t="s">
        <v>131</v>
      </c>
    </row>
    <row r="177" spans="2:65" s="1" customFormat="1" ht="24.2" customHeight="1">
      <c r="B177" s="128"/>
      <c r="C177" s="129" t="s">
        <v>285</v>
      </c>
      <c r="D177" s="129" t="s">
        <v>134</v>
      </c>
      <c r="E177" s="130" t="s">
        <v>286</v>
      </c>
      <c r="F177" s="131" t="s">
        <v>287</v>
      </c>
      <c r="G177" s="132" t="s">
        <v>137</v>
      </c>
      <c r="H177" s="133">
        <v>211.339</v>
      </c>
      <c r="I177" s="134"/>
      <c r="J177" s="135">
        <f>ROUND(I177*H177,2)</f>
        <v>0</v>
      </c>
      <c r="K177" s="131" t="s">
        <v>138</v>
      </c>
      <c r="L177" s="33"/>
      <c r="M177" s="136" t="s">
        <v>3</v>
      </c>
      <c r="N177" s="137" t="s">
        <v>44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238</v>
      </c>
      <c r="AT177" s="140" t="s">
        <v>134</v>
      </c>
      <c r="AU177" s="140" t="s">
        <v>140</v>
      </c>
      <c r="AY177" s="18" t="s">
        <v>131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140</v>
      </c>
      <c r="BK177" s="141">
        <f>ROUND(I177*H177,2)</f>
        <v>0</v>
      </c>
      <c r="BL177" s="18" t="s">
        <v>238</v>
      </c>
      <c r="BM177" s="140" t="s">
        <v>288</v>
      </c>
    </row>
    <row r="178" spans="2:65" s="1" customFormat="1" ht="11.25">
      <c r="B178" s="33"/>
      <c r="D178" s="142" t="s">
        <v>142</v>
      </c>
      <c r="F178" s="143" t="s">
        <v>289</v>
      </c>
      <c r="I178" s="144"/>
      <c r="L178" s="33"/>
      <c r="M178" s="145"/>
      <c r="T178" s="54"/>
      <c r="AT178" s="18" t="s">
        <v>142</v>
      </c>
      <c r="AU178" s="18" t="s">
        <v>140</v>
      </c>
    </row>
    <row r="179" spans="2:65" s="12" customFormat="1" ht="11.25">
      <c r="B179" s="146"/>
      <c r="D179" s="147" t="s">
        <v>144</v>
      </c>
      <c r="E179" s="148" t="s">
        <v>3</v>
      </c>
      <c r="F179" s="149" t="s">
        <v>290</v>
      </c>
      <c r="H179" s="148" t="s">
        <v>3</v>
      </c>
      <c r="I179" s="150"/>
      <c r="L179" s="146"/>
      <c r="M179" s="151"/>
      <c r="T179" s="152"/>
      <c r="AT179" s="148" t="s">
        <v>144</v>
      </c>
      <c r="AU179" s="148" t="s">
        <v>140</v>
      </c>
      <c r="AV179" s="12" t="s">
        <v>80</v>
      </c>
      <c r="AW179" s="12" t="s">
        <v>33</v>
      </c>
      <c r="AX179" s="12" t="s">
        <v>72</v>
      </c>
      <c r="AY179" s="148" t="s">
        <v>131</v>
      </c>
    </row>
    <row r="180" spans="2:65" s="12" customFormat="1" ht="11.25">
      <c r="B180" s="146"/>
      <c r="D180" s="147" t="s">
        <v>144</v>
      </c>
      <c r="E180" s="148" t="s">
        <v>3</v>
      </c>
      <c r="F180" s="149" t="s">
        <v>291</v>
      </c>
      <c r="H180" s="148" t="s">
        <v>3</v>
      </c>
      <c r="I180" s="150"/>
      <c r="L180" s="146"/>
      <c r="M180" s="151"/>
      <c r="T180" s="152"/>
      <c r="AT180" s="148" t="s">
        <v>144</v>
      </c>
      <c r="AU180" s="148" t="s">
        <v>140</v>
      </c>
      <c r="AV180" s="12" t="s">
        <v>80</v>
      </c>
      <c r="AW180" s="12" t="s">
        <v>33</v>
      </c>
      <c r="AX180" s="12" t="s">
        <v>72</v>
      </c>
      <c r="AY180" s="148" t="s">
        <v>131</v>
      </c>
    </row>
    <row r="181" spans="2:65" s="13" customFormat="1" ht="11.25">
      <c r="B181" s="153"/>
      <c r="D181" s="147" t="s">
        <v>144</v>
      </c>
      <c r="E181" s="154" t="s">
        <v>3</v>
      </c>
      <c r="F181" s="155" t="s">
        <v>292</v>
      </c>
      <c r="H181" s="156">
        <v>48.125</v>
      </c>
      <c r="I181" s="157"/>
      <c r="L181" s="153"/>
      <c r="M181" s="158"/>
      <c r="T181" s="159"/>
      <c r="AT181" s="154" t="s">
        <v>144</v>
      </c>
      <c r="AU181" s="154" t="s">
        <v>140</v>
      </c>
      <c r="AV181" s="13" t="s">
        <v>140</v>
      </c>
      <c r="AW181" s="13" t="s">
        <v>33</v>
      </c>
      <c r="AX181" s="13" t="s">
        <v>72</v>
      </c>
      <c r="AY181" s="154" t="s">
        <v>131</v>
      </c>
    </row>
    <row r="182" spans="2:65" s="13" customFormat="1" ht="11.25">
      <c r="B182" s="153"/>
      <c r="D182" s="147" t="s">
        <v>144</v>
      </c>
      <c r="E182" s="154" t="s">
        <v>3</v>
      </c>
      <c r="F182" s="155" t="s">
        <v>293</v>
      </c>
      <c r="H182" s="156">
        <v>54</v>
      </c>
      <c r="I182" s="157"/>
      <c r="L182" s="153"/>
      <c r="M182" s="158"/>
      <c r="T182" s="159"/>
      <c r="AT182" s="154" t="s">
        <v>144</v>
      </c>
      <c r="AU182" s="154" t="s">
        <v>140</v>
      </c>
      <c r="AV182" s="13" t="s">
        <v>140</v>
      </c>
      <c r="AW182" s="13" t="s">
        <v>33</v>
      </c>
      <c r="AX182" s="13" t="s">
        <v>72</v>
      </c>
      <c r="AY182" s="154" t="s">
        <v>131</v>
      </c>
    </row>
    <row r="183" spans="2:65" s="13" customFormat="1" ht="11.25">
      <c r="B183" s="153"/>
      <c r="D183" s="147" t="s">
        <v>144</v>
      </c>
      <c r="E183" s="154" t="s">
        <v>3</v>
      </c>
      <c r="F183" s="155" t="s">
        <v>294</v>
      </c>
      <c r="H183" s="156">
        <v>50.814</v>
      </c>
      <c r="I183" s="157"/>
      <c r="L183" s="153"/>
      <c r="M183" s="158"/>
      <c r="T183" s="159"/>
      <c r="AT183" s="154" t="s">
        <v>144</v>
      </c>
      <c r="AU183" s="154" t="s">
        <v>140</v>
      </c>
      <c r="AV183" s="13" t="s">
        <v>140</v>
      </c>
      <c r="AW183" s="13" t="s">
        <v>33</v>
      </c>
      <c r="AX183" s="13" t="s">
        <v>72</v>
      </c>
      <c r="AY183" s="154" t="s">
        <v>131</v>
      </c>
    </row>
    <row r="184" spans="2:65" s="13" customFormat="1" ht="11.25">
      <c r="B184" s="153"/>
      <c r="D184" s="147" t="s">
        <v>144</v>
      </c>
      <c r="E184" s="154" t="s">
        <v>3</v>
      </c>
      <c r="F184" s="155" t="s">
        <v>295</v>
      </c>
      <c r="H184" s="156">
        <v>26.4</v>
      </c>
      <c r="I184" s="157"/>
      <c r="L184" s="153"/>
      <c r="M184" s="158"/>
      <c r="T184" s="159"/>
      <c r="AT184" s="154" t="s">
        <v>144</v>
      </c>
      <c r="AU184" s="154" t="s">
        <v>140</v>
      </c>
      <c r="AV184" s="13" t="s">
        <v>140</v>
      </c>
      <c r="AW184" s="13" t="s">
        <v>33</v>
      </c>
      <c r="AX184" s="13" t="s">
        <v>72</v>
      </c>
      <c r="AY184" s="154" t="s">
        <v>131</v>
      </c>
    </row>
    <row r="185" spans="2:65" s="12" customFormat="1" ht="11.25">
      <c r="B185" s="146"/>
      <c r="D185" s="147" t="s">
        <v>144</v>
      </c>
      <c r="E185" s="148" t="s">
        <v>3</v>
      </c>
      <c r="F185" s="149" t="s">
        <v>186</v>
      </c>
      <c r="H185" s="148" t="s">
        <v>3</v>
      </c>
      <c r="I185" s="150"/>
      <c r="L185" s="146"/>
      <c r="M185" s="151"/>
      <c r="T185" s="152"/>
      <c r="AT185" s="148" t="s">
        <v>144</v>
      </c>
      <c r="AU185" s="148" t="s">
        <v>140</v>
      </c>
      <c r="AV185" s="12" t="s">
        <v>80</v>
      </c>
      <c r="AW185" s="12" t="s">
        <v>33</v>
      </c>
      <c r="AX185" s="12" t="s">
        <v>72</v>
      </c>
      <c r="AY185" s="148" t="s">
        <v>131</v>
      </c>
    </row>
    <row r="186" spans="2:65" s="13" customFormat="1" ht="11.25">
      <c r="B186" s="153"/>
      <c r="D186" s="147" t="s">
        <v>144</v>
      </c>
      <c r="E186" s="154" t="s">
        <v>3</v>
      </c>
      <c r="F186" s="155" t="s">
        <v>296</v>
      </c>
      <c r="H186" s="156">
        <v>32</v>
      </c>
      <c r="I186" s="157"/>
      <c r="L186" s="153"/>
      <c r="M186" s="158"/>
      <c r="T186" s="159"/>
      <c r="AT186" s="154" t="s">
        <v>144</v>
      </c>
      <c r="AU186" s="154" t="s">
        <v>140</v>
      </c>
      <c r="AV186" s="13" t="s">
        <v>140</v>
      </c>
      <c r="AW186" s="13" t="s">
        <v>33</v>
      </c>
      <c r="AX186" s="13" t="s">
        <v>72</v>
      </c>
      <c r="AY186" s="154" t="s">
        <v>131</v>
      </c>
    </row>
    <row r="187" spans="2:65" s="14" customFormat="1" ht="11.25">
      <c r="B187" s="160"/>
      <c r="D187" s="147" t="s">
        <v>144</v>
      </c>
      <c r="E187" s="161" t="s">
        <v>3</v>
      </c>
      <c r="F187" s="162" t="s">
        <v>159</v>
      </c>
      <c r="H187" s="163">
        <v>211.339</v>
      </c>
      <c r="I187" s="164"/>
      <c r="L187" s="160"/>
      <c r="M187" s="165"/>
      <c r="T187" s="166"/>
      <c r="AT187" s="161" t="s">
        <v>144</v>
      </c>
      <c r="AU187" s="161" t="s">
        <v>140</v>
      </c>
      <c r="AV187" s="14" t="s">
        <v>139</v>
      </c>
      <c r="AW187" s="14" t="s">
        <v>33</v>
      </c>
      <c r="AX187" s="14" t="s">
        <v>80</v>
      </c>
      <c r="AY187" s="161" t="s">
        <v>131</v>
      </c>
    </row>
    <row r="188" spans="2:65" s="1" customFormat="1" ht="16.5" customHeight="1">
      <c r="B188" s="128"/>
      <c r="C188" s="167" t="s">
        <v>297</v>
      </c>
      <c r="D188" s="167" t="s">
        <v>279</v>
      </c>
      <c r="E188" s="168" t="s">
        <v>298</v>
      </c>
      <c r="F188" s="169" t="s">
        <v>299</v>
      </c>
      <c r="G188" s="170" t="s">
        <v>137</v>
      </c>
      <c r="H188" s="171">
        <v>215.566</v>
      </c>
      <c r="I188" s="172"/>
      <c r="J188" s="173">
        <f>ROUND(I188*H188,2)</f>
        <v>0</v>
      </c>
      <c r="K188" s="169" t="s">
        <v>138</v>
      </c>
      <c r="L188" s="174"/>
      <c r="M188" s="175" t="s">
        <v>3</v>
      </c>
      <c r="N188" s="176" t="s">
        <v>44</v>
      </c>
      <c r="P188" s="138">
        <f>O188*H188</f>
        <v>0</v>
      </c>
      <c r="Q188" s="138">
        <v>1.4E-3</v>
      </c>
      <c r="R188" s="138">
        <f>Q188*H188</f>
        <v>0.30179240000000002</v>
      </c>
      <c r="S188" s="138">
        <v>0</v>
      </c>
      <c r="T188" s="139">
        <f>S188*H188</f>
        <v>0</v>
      </c>
      <c r="AR188" s="140" t="s">
        <v>282</v>
      </c>
      <c r="AT188" s="140" t="s">
        <v>279</v>
      </c>
      <c r="AU188" s="140" t="s">
        <v>140</v>
      </c>
      <c r="AY188" s="18" t="s">
        <v>131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8" t="s">
        <v>140</v>
      </c>
      <c r="BK188" s="141">
        <f>ROUND(I188*H188,2)</f>
        <v>0</v>
      </c>
      <c r="BL188" s="18" t="s">
        <v>238</v>
      </c>
      <c r="BM188" s="140" t="s">
        <v>300</v>
      </c>
    </row>
    <row r="189" spans="2:65" s="13" customFormat="1" ht="11.25">
      <c r="B189" s="153"/>
      <c r="D189" s="147" t="s">
        <v>144</v>
      </c>
      <c r="F189" s="155" t="s">
        <v>301</v>
      </c>
      <c r="H189" s="156">
        <v>215.566</v>
      </c>
      <c r="I189" s="157"/>
      <c r="L189" s="153"/>
      <c r="M189" s="158"/>
      <c r="T189" s="159"/>
      <c r="AT189" s="154" t="s">
        <v>144</v>
      </c>
      <c r="AU189" s="154" t="s">
        <v>140</v>
      </c>
      <c r="AV189" s="13" t="s">
        <v>140</v>
      </c>
      <c r="AW189" s="13" t="s">
        <v>4</v>
      </c>
      <c r="AX189" s="13" t="s">
        <v>80</v>
      </c>
      <c r="AY189" s="154" t="s">
        <v>131</v>
      </c>
    </row>
    <row r="190" spans="2:65" s="1" customFormat="1" ht="33" customHeight="1">
      <c r="B190" s="128"/>
      <c r="C190" s="129" t="s">
        <v>302</v>
      </c>
      <c r="D190" s="129" t="s">
        <v>134</v>
      </c>
      <c r="E190" s="130" t="s">
        <v>303</v>
      </c>
      <c r="F190" s="131" t="s">
        <v>304</v>
      </c>
      <c r="G190" s="132" t="s">
        <v>137</v>
      </c>
      <c r="H190" s="133">
        <v>211.339</v>
      </c>
      <c r="I190" s="134"/>
      <c r="J190" s="135">
        <f>ROUND(I190*H190,2)</f>
        <v>0</v>
      </c>
      <c r="K190" s="131" t="s">
        <v>138</v>
      </c>
      <c r="L190" s="33"/>
      <c r="M190" s="136" t="s">
        <v>3</v>
      </c>
      <c r="N190" s="137" t="s">
        <v>44</v>
      </c>
      <c r="P190" s="138">
        <f>O190*H190</f>
        <v>0</v>
      </c>
      <c r="Q190" s="138">
        <v>1.4999999999999999E-4</v>
      </c>
      <c r="R190" s="138">
        <f>Q190*H190</f>
        <v>3.1700849999999996E-2</v>
      </c>
      <c r="S190" s="138">
        <v>0</v>
      </c>
      <c r="T190" s="139">
        <f>S190*H190</f>
        <v>0</v>
      </c>
      <c r="AR190" s="140" t="s">
        <v>238</v>
      </c>
      <c r="AT190" s="140" t="s">
        <v>134</v>
      </c>
      <c r="AU190" s="140" t="s">
        <v>140</v>
      </c>
      <c r="AY190" s="18" t="s">
        <v>131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140</v>
      </c>
      <c r="BK190" s="141">
        <f>ROUND(I190*H190,2)</f>
        <v>0</v>
      </c>
      <c r="BL190" s="18" t="s">
        <v>238</v>
      </c>
      <c r="BM190" s="140" t="s">
        <v>305</v>
      </c>
    </row>
    <row r="191" spans="2:65" s="1" customFormat="1" ht="11.25">
      <c r="B191" s="33"/>
      <c r="D191" s="142" t="s">
        <v>142</v>
      </c>
      <c r="F191" s="143" t="s">
        <v>306</v>
      </c>
      <c r="I191" s="144"/>
      <c r="L191" s="33"/>
      <c r="M191" s="145"/>
      <c r="T191" s="54"/>
      <c r="AT191" s="18" t="s">
        <v>142</v>
      </c>
      <c r="AU191" s="18" t="s">
        <v>140</v>
      </c>
    </row>
    <row r="192" spans="2:65" s="12" customFormat="1" ht="11.25">
      <c r="B192" s="146"/>
      <c r="D192" s="147" t="s">
        <v>144</v>
      </c>
      <c r="E192" s="148" t="s">
        <v>3</v>
      </c>
      <c r="F192" s="149" t="s">
        <v>307</v>
      </c>
      <c r="H192" s="148" t="s">
        <v>3</v>
      </c>
      <c r="I192" s="150"/>
      <c r="L192" s="146"/>
      <c r="M192" s="151"/>
      <c r="T192" s="152"/>
      <c r="AT192" s="148" t="s">
        <v>144</v>
      </c>
      <c r="AU192" s="148" t="s">
        <v>140</v>
      </c>
      <c r="AV192" s="12" t="s">
        <v>80</v>
      </c>
      <c r="AW192" s="12" t="s">
        <v>33</v>
      </c>
      <c r="AX192" s="12" t="s">
        <v>72</v>
      </c>
      <c r="AY192" s="148" t="s">
        <v>131</v>
      </c>
    </row>
    <row r="193" spans="2:65" s="13" customFormat="1" ht="11.25">
      <c r="B193" s="153"/>
      <c r="D193" s="147" t="s">
        <v>144</v>
      </c>
      <c r="E193" s="154" t="s">
        <v>3</v>
      </c>
      <c r="F193" s="155" t="s">
        <v>292</v>
      </c>
      <c r="H193" s="156">
        <v>48.125</v>
      </c>
      <c r="I193" s="157"/>
      <c r="L193" s="153"/>
      <c r="M193" s="158"/>
      <c r="T193" s="159"/>
      <c r="AT193" s="154" t="s">
        <v>144</v>
      </c>
      <c r="AU193" s="154" t="s">
        <v>140</v>
      </c>
      <c r="AV193" s="13" t="s">
        <v>140</v>
      </c>
      <c r="AW193" s="13" t="s">
        <v>33</v>
      </c>
      <c r="AX193" s="13" t="s">
        <v>72</v>
      </c>
      <c r="AY193" s="154" t="s">
        <v>131</v>
      </c>
    </row>
    <row r="194" spans="2:65" s="13" customFormat="1" ht="11.25">
      <c r="B194" s="153"/>
      <c r="D194" s="147" t="s">
        <v>144</v>
      </c>
      <c r="E194" s="154" t="s">
        <v>3</v>
      </c>
      <c r="F194" s="155" t="s">
        <v>293</v>
      </c>
      <c r="H194" s="156">
        <v>54</v>
      </c>
      <c r="I194" s="157"/>
      <c r="L194" s="153"/>
      <c r="M194" s="158"/>
      <c r="T194" s="159"/>
      <c r="AT194" s="154" t="s">
        <v>144</v>
      </c>
      <c r="AU194" s="154" t="s">
        <v>140</v>
      </c>
      <c r="AV194" s="13" t="s">
        <v>140</v>
      </c>
      <c r="AW194" s="13" t="s">
        <v>33</v>
      </c>
      <c r="AX194" s="13" t="s">
        <v>72</v>
      </c>
      <c r="AY194" s="154" t="s">
        <v>131</v>
      </c>
    </row>
    <row r="195" spans="2:65" s="13" customFormat="1" ht="11.25">
      <c r="B195" s="153"/>
      <c r="D195" s="147" t="s">
        <v>144</v>
      </c>
      <c r="E195" s="154" t="s">
        <v>3</v>
      </c>
      <c r="F195" s="155" t="s">
        <v>294</v>
      </c>
      <c r="H195" s="156">
        <v>50.814</v>
      </c>
      <c r="I195" s="157"/>
      <c r="L195" s="153"/>
      <c r="M195" s="158"/>
      <c r="T195" s="159"/>
      <c r="AT195" s="154" t="s">
        <v>144</v>
      </c>
      <c r="AU195" s="154" t="s">
        <v>140</v>
      </c>
      <c r="AV195" s="13" t="s">
        <v>140</v>
      </c>
      <c r="AW195" s="13" t="s">
        <v>33</v>
      </c>
      <c r="AX195" s="13" t="s">
        <v>72</v>
      </c>
      <c r="AY195" s="154" t="s">
        <v>131</v>
      </c>
    </row>
    <row r="196" spans="2:65" s="13" customFormat="1" ht="11.25">
      <c r="B196" s="153"/>
      <c r="D196" s="147" t="s">
        <v>144</v>
      </c>
      <c r="E196" s="154" t="s">
        <v>3</v>
      </c>
      <c r="F196" s="155" t="s">
        <v>295</v>
      </c>
      <c r="H196" s="156">
        <v>26.4</v>
      </c>
      <c r="I196" s="157"/>
      <c r="L196" s="153"/>
      <c r="M196" s="158"/>
      <c r="T196" s="159"/>
      <c r="AT196" s="154" t="s">
        <v>144</v>
      </c>
      <c r="AU196" s="154" t="s">
        <v>140</v>
      </c>
      <c r="AV196" s="13" t="s">
        <v>140</v>
      </c>
      <c r="AW196" s="13" t="s">
        <v>33</v>
      </c>
      <c r="AX196" s="13" t="s">
        <v>72</v>
      </c>
      <c r="AY196" s="154" t="s">
        <v>131</v>
      </c>
    </row>
    <row r="197" spans="2:65" s="12" customFormat="1" ht="11.25">
      <c r="B197" s="146"/>
      <c r="D197" s="147" t="s">
        <v>144</v>
      </c>
      <c r="E197" s="148" t="s">
        <v>3</v>
      </c>
      <c r="F197" s="149" t="s">
        <v>186</v>
      </c>
      <c r="H197" s="148" t="s">
        <v>3</v>
      </c>
      <c r="I197" s="150"/>
      <c r="L197" s="146"/>
      <c r="M197" s="151"/>
      <c r="T197" s="152"/>
      <c r="AT197" s="148" t="s">
        <v>144</v>
      </c>
      <c r="AU197" s="148" t="s">
        <v>140</v>
      </c>
      <c r="AV197" s="12" t="s">
        <v>80</v>
      </c>
      <c r="AW197" s="12" t="s">
        <v>33</v>
      </c>
      <c r="AX197" s="12" t="s">
        <v>72</v>
      </c>
      <c r="AY197" s="148" t="s">
        <v>131</v>
      </c>
    </row>
    <row r="198" spans="2:65" s="13" customFormat="1" ht="11.25">
      <c r="B198" s="153"/>
      <c r="D198" s="147" t="s">
        <v>144</v>
      </c>
      <c r="E198" s="154" t="s">
        <v>3</v>
      </c>
      <c r="F198" s="155" t="s">
        <v>296</v>
      </c>
      <c r="H198" s="156">
        <v>32</v>
      </c>
      <c r="I198" s="157"/>
      <c r="L198" s="153"/>
      <c r="M198" s="158"/>
      <c r="T198" s="159"/>
      <c r="AT198" s="154" t="s">
        <v>144</v>
      </c>
      <c r="AU198" s="154" t="s">
        <v>140</v>
      </c>
      <c r="AV198" s="13" t="s">
        <v>140</v>
      </c>
      <c r="AW198" s="13" t="s">
        <v>33</v>
      </c>
      <c r="AX198" s="13" t="s">
        <v>72</v>
      </c>
      <c r="AY198" s="154" t="s">
        <v>131</v>
      </c>
    </row>
    <row r="199" spans="2:65" s="14" customFormat="1" ht="11.25">
      <c r="B199" s="160"/>
      <c r="D199" s="147" t="s">
        <v>144</v>
      </c>
      <c r="E199" s="161" t="s">
        <v>3</v>
      </c>
      <c r="F199" s="162" t="s">
        <v>159</v>
      </c>
      <c r="H199" s="163">
        <v>211.339</v>
      </c>
      <c r="I199" s="164"/>
      <c r="L199" s="160"/>
      <c r="M199" s="165"/>
      <c r="T199" s="166"/>
      <c r="AT199" s="161" t="s">
        <v>144</v>
      </c>
      <c r="AU199" s="161" t="s">
        <v>140</v>
      </c>
      <c r="AV199" s="14" t="s">
        <v>139</v>
      </c>
      <c r="AW199" s="14" t="s">
        <v>33</v>
      </c>
      <c r="AX199" s="14" t="s">
        <v>80</v>
      </c>
      <c r="AY199" s="161" t="s">
        <v>131</v>
      </c>
    </row>
    <row r="200" spans="2:65" s="1" customFormat="1" ht="21.75" customHeight="1">
      <c r="B200" s="128"/>
      <c r="C200" s="167" t="s">
        <v>308</v>
      </c>
      <c r="D200" s="167" t="s">
        <v>279</v>
      </c>
      <c r="E200" s="168" t="s">
        <v>309</v>
      </c>
      <c r="F200" s="169" t="s">
        <v>310</v>
      </c>
      <c r="G200" s="170" t="s">
        <v>137</v>
      </c>
      <c r="H200" s="171">
        <v>221.90600000000001</v>
      </c>
      <c r="I200" s="172"/>
      <c r="J200" s="173">
        <f>ROUND(I200*H200,2)</f>
        <v>0</v>
      </c>
      <c r="K200" s="169" t="s">
        <v>138</v>
      </c>
      <c r="L200" s="174"/>
      <c r="M200" s="175" t="s">
        <v>3</v>
      </c>
      <c r="N200" s="176" t="s">
        <v>44</v>
      </c>
      <c r="P200" s="138">
        <f>O200*H200</f>
        <v>0</v>
      </c>
      <c r="Q200" s="138">
        <v>4.7999999999999996E-3</v>
      </c>
      <c r="R200" s="138">
        <f>Q200*H200</f>
        <v>1.0651488</v>
      </c>
      <c r="S200" s="138">
        <v>0</v>
      </c>
      <c r="T200" s="139">
        <f>S200*H200</f>
        <v>0</v>
      </c>
      <c r="AR200" s="140" t="s">
        <v>282</v>
      </c>
      <c r="AT200" s="140" t="s">
        <v>279</v>
      </c>
      <c r="AU200" s="140" t="s">
        <v>140</v>
      </c>
      <c r="AY200" s="18" t="s">
        <v>131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8" t="s">
        <v>140</v>
      </c>
      <c r="BK200" s="141">
        <f>ROUND(I200*H200,2)</f>
        <v>0</v>
      </c>
      <c r="BL200" s="18" t="s">
        <v>238</v>
      </c>
      <c r="BM200" s="140" t="s">
        <v>311</v>
      </c>
    </row>
    <row r="201" spans="2:65" s="1" customFormat="1" ht="24.2" customHeight="1">
      <c r="B201" s="128"/>
      <c r="C201" s="129" t="s">
        <v>312</v>
      </c>
      <c r="D201" s="129" t="s">
        <v>134</v>
      </c>
      <c r="E201" s="130" t="s">
        <v>313</v>
      </c>
      <c r="F201" s="131" t="s">
        <v>314</v>
      </c>
      <c r="G201" s="132" t="s">
        <v>137</v>
      </c>
      <c r="H201" s="133">
        <v>314.53199999999998</v>
      </c>
      <c r="I201" s="134"/>
      <c r="J201" s="135">
        <f>ROUND(I201*H201,2)</f>
        <v>0</v>
      </c>
      <c r="K201" s="131" t="s">
        <v>138</v>
      </c>
      <c r="L201" s="33"/>
      <c r="M201" s="136" t="s">
        <v>3</v>
      </c>
      <c r="N201" s="137" t="s">
        <v>44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238</v>
      </c>
      <c r="AT201" s="140" t="s">
        <v>134</v>
      </c>
      <c r="AU201" s="140" t="s">
        <v>140</v>
      </c>
      <c r="AY201" s="18" t="s">
        <v>131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8" t="s">
        <v>140</v>
      </c>
      <c r="BK201" s="141">
        <f>ROUND(I201*H201,2)</f>
        <v>0</v>
      </c>
      <c r="BL201" s="18" t="s">
        <v>238</v>
      </c>
      <c r="BM201" s="140" t="s">
        <v>315</v>
      </c>
    </row>
    <row r="202" spans="2:65" s="1" customFormat="1" ht="11.25">
      <c r="B202" s="33"/>
      <c r="D202" s="142" t="s">
        <v>142</v>
      </c>
      <c r="F202" s="143" t="s">
        <v>316</v>
      </c>
      <c r="I202" s="144"/>
      <c r="L202" s="33"/>
      <c r="M202" s="145"/>
      <c r="T202" s="54"/>
      <c r="AT202" s="18" t="s">
        <v>142</v>
      </c>
      <c r="AU202" s="18" t="s">
        <v>140</v>
      </c>
    </row>
    <row r="203" spans="2:65" s="12" customFormat="1" ht="11.25">
      <c r="B203" s="146"/>
      <c r="D203" s="147" t="s">
        <v>144</v>
      </c>
      <c r="E203" s="148" t="s">
        <v>3</v>
      </c>
      <c r="F203" s="149" t="s">
        <v>275</v>
      </c>
      <c r="H203" s="148" t="s">
        <v>3</v>
      </c>
      <c r="I203" s="150"/>
      <c r="L203" s="146"/>
      <c r="M203" s="151"/>
      <c r="T203" s="152"/>
      <c r="AT203" s="148" t="s">
        <v>144</v>
      </c>
      <c r="AU203" s="148" t="s">
        <v>140</v>
      </c>
      <c r="AV203" s="12" t="s">
        <v>80</v>
      </c>
      <c r="AW203" s="12" t="s">
        <v>33</v>
      </c>
      <c r="AX203" s="12" t="s">
        <v>72</v>
      </c>
      <c r="AY203" s="148" t="s">
        <v>131</v>
      </c>
    </row>
    <row r="204" spans="2:65" s="13" customFormat="1" ht="11.25">
      <c r="B204" s="153"/>
      <c r="D204" s="147" t="s">
        <v>144</v>
      </c>
      <c r="E204" s="154" t="s">
        <v>3</v>
      </c>
      <c r="F204" s="155" t="s">
        <v>276</v>
      </c>
      <c r="H204" s="156">
        <v>101.063</v>
      </c>
      <c r="I204" s="157"/>
      <c r="L204" s="153"/>
      <c r="M204" s="158"/>
      <c r="T204" s="159"/>
      <c r="AT204" s="154" t="s">
        <v>144</v>
      </c>
      <c r="AU204" s="154" t="s">
        <v>140</v>
      </c>
      <c r="AV204" s="13" t="s">
        <v>140</v>
      </c>
      <c r="AW204" s="13" t="s">
        <v>33</v>
      </c>
      <c r="AX204" s="13" t="s">
        <v>72</v>
      </c>
      <c r="AY204" s="154" t="s">
        <v>131</v>
      </c>
    </row>
    <row r="205" spans="2:65" s="12" customFormat="1" ht="11.25">
      <c r="B205" s="146"/>
      <c r="D205" s="147" t="s">
        <v>144</v>
      </c>
      <c r="E205" s="148" t="s">
        <v>3</v>
      </c>
      <c r="F205" s="149" t="s">
        <v>277</v>
      </c>
      <c r="H205" s="148" t="s">
        <v>3</v>
      </c>
      <c r="I205" s="150"/>
      <c r="L205" s="146"/>
      <c r="M205" s="151"/>
      <c r="T205" s="152"/>
      <c r="AT205" s="148" t="s">
        <v>144</v>
      </c>
      <c r="AU205" s="148" t="s">
        <v>140</v>
      </c>
      <c r="AV205" s="12" t="s">
        <v>80</v>
      </c>
      <c r="AW205" s="12" t="s">
        <v>33</v>
      </c>
      <c r="AX205" s="12" t="s">
        <v>72</v>
      </c>
      <c r="AY205" s="148" t="s">
        <v>131</v>
      </c>
    </row>
    <row r="206" spans="2:65" s="13" customFormat="1" ht="11.25">
      <c r="B206" s="153"/>
      <c r="D206" s="147" t="s">
        <v>144</v>
      </c>
      <c r="E206" s="154" t="s">
        <v>3</v>
      </c>
      <c r="F206" s="155" t="s">
        <v>278</v>
      </c>
      <c r="H206" s="156">
        <v>2.13</v>
      </c>
      <c r="I206" s="157"/>
      <c r="L206" s="153"/>
      <c r="M206" s="158"/>
      <c r="T206" s="159"/>
      <c r="AT206" s="154" t="s">
        <v>144</v>
      </c>
      <c r="AU206" s="154" t="s">
        <v>140</v>
      </c>
      <c r="AV206" s="13" t="s">
        <v>140</v>
      </c>
      <c r="AW206" s="13" t="s">
        <v>33</v>
      </c>
      <c r="AX206" s="13" t="s">
        <v>72</v>
      </c>
      <c r="AY206" s="154" t="s">
        <v>131</v>
      </c>
    </row>
    <row r="207" spans="2:65" s="15" customFormat="1" ht="11.25">
      <c r="B207" s="177"/>
      <c r="D207" s="147" t="s">
        <v>144</v>
      </c>
      <c r="E207" s="178" t="s">
        <v>3</v>
      </c>
      <c r="F207" s="179" t="s">
        <v>317</v>
      </c>
      <c r="H207" s="180">
        <v>103.193</v>
      </c>
      <c r="I207" s="181"/>
      <c r="L207" s="177"/>
      <c r="M207" s="182"/>
      <c r="T207" s="183"/>
      <c r="AT207" s="178" t="s">
        <v>144</v>
      </c>
      <c r="AU207" s="178" t="s">
        <v>140</v>
      </c>
      <c r="AV207" s="15" t="s">
        <v>165</v>
      </c>
      <c r="AW207" s="15" t="s">
        <v>33</v>
      </c>
      <c r="AX207" s="15" t="s">
        <v>72</v>
      </c>
      <c r="AY207" s="178" t="s">
        <v>131</v>
      </c>
    </row>
    <row r="208" spans="2:65" s="12" customFormat="1" ht="11.25">
      <c r="B208" s="146"/>
      <c r="D208" s="147" t="s">
        <v>144</v>
      </c>
      <c r="E208" s="148" t="s">
        <v>3</v>
      </c>
      <c r="F208" s="149" t="s">
        <v>290</v>
      </c>
      <c r="H208" s="148" t="s">
        <v>3</v>
      </c>
      <c r="I208" s="150"/>
      <c r="L208" s="146"/>
      <c r="M208" s="151"/>
      <c r="T208" s="152"/>
      <c r="AT208" s="148" t="s">
        <v>144</v>
      </c>
      <c r="AU208" s="148" t="s">
        <v>140</v>
      </c>
      <c r="AV208" s="12" t="s">
        <v>80</v>
      </c>
      <c r="AW208" s="12" t="s">
        <v>33</v>
      </c>
      <c r="AX208" s="12" t="s">
        <v>72</v>
      </c>
      <c r="AY208" s="148" t="s">
        <v>131</v>
      </c>
    </row>
    <row r="209" spans="2:65" s="13" customFormat="1" ht="11.25">
      <c r="B209" s="153"/>
      <c r="D209" s="147" t="s">
        <v>144</v>
      </c>
      <c r="E209" s="154" t="s">
        <v>3</v>
      </c>
      <c r="F209" s="155" t="s">
        <v>292</v>
      </c>
      <c r="H209" s="156">
        <v>48.125</v>
      </c>
      <c r="I209" s="157"/>
      <c r="L209" s="153"/>
      <c r="M209" s="158"/>
      <c r="T209" s="159"/>
      <c r="AT209" s="154" t="s">
        <v>144</v>
      </c>
      <c r="AU209" s="154" t="s">
        <v>140</v>
      </c>
      <c r="AV209" s="13" t="s">
        <v>140</v>
      </c>
      <c r="AW209" s="13" t="s">
        <v>33</v>
      </c>
      <c r="AX209" s="13" t="s">
        <v>72</v>
      </c>
      <c r="AY209" s="154" t="s">
        <v>131</v>
      </c>
    </row>
    <row r="210" spans="2:65" s="13" customFormat="1" ht="11.25">
      <c r="B210" s="153"/>
      <c r="D210" s="147" t="s">
        <v>144</v>
      </c>
      <c r="E210" s="154" t="s">
        <v>3</v>
      </c>
      <c r="F210" s="155" t="s">
        <v>293</v>
      </c>
      <c r="H210" s="156">
        <v>54</v>
      </c>
      <c r="I210" s="157"/>
      <c r="L210" s="153"/>
      <c r="M210" s="158"/>
      <c r="T210" s="159"/>
      <c r="AT210" s="154" t="s">
        <v>144</v>
      </c>
      <c r="AU210" s="154" t="s">
        <v>140</v>
      </c>
      <c r="AV210" s="13" t="s">
        <v>140</v>
      </c>
      <c r="AW210" s="13" t="s">
        <v>33</v>
      </c>
      <c r="AX210" s="13" t="s">
        <v>72</v>
      </c>
      <c r="AY210" s="154" t="s">
        <v>131</v>
      </c>
    </row>
    <row r="211" spans="2:65" s="13" customFormat="1" ht="11.25">
      <c r="B211" s="153"/>
      <c r="D211" s="147" t="s">
        <v>144</v>
      </c>
      <c r="E211" s="154" t="s">
        <v>3</v>
      </c>
      <c r="F211" s="155" t="s">
        <v>294</v>
      </c>
      <c r="H211" s="156">
        <v>50.814</v>
      </c>
      <c r="I211" s="157"/>
      <c r="L211" s="153"/>
      <c r="M211" s="158"/>
      <c r="T211" s="159"/>
      <c r="AT211" s="154" t="s">
        <v>144</v>
      </c>
      <c r="AU211" s="154" t="s">
        <v>140</v>
      </c>
      <c r="AV211" s="13" t="s">
        <v>140</v>
      </c>
      <c r="AW211" s="13" t="s">
        <v>33</v>
      </c>
      <c r="AX211" s="13" t="s">
        <v>72</v>
      </c>
      <c r="AY211" s="154" t="s">
        <v>131</v>
      </c>
    </row>
    <row r="212" spans="2:65" s="13" customFormat="1" ht="11.25">
      <c r="B212" s="153"/>
      <c r="D212" s="147" t="s">
        <v>144</v>
      </c>
      <c r="E212" s="154" t="s">
        <v>3</v>
      </c>
      <c r="F212" s="155" t="s">
        <v>295</v>
      </c>
      <c r="H212" s="156">
        <v>26.4</v>
      </c>
      <c r="I212" s="157"/>
      <c r="L212" s="153"/>
      <c r="M212" s="158"/>
      <c r="T212" s="159"/>
      <c r="AT212" s="154" t="s">
        <v>144</v>
      </c>
      <c r="AU212" s="154" t="s">
        <v>140</v>
      </c>
      <c r="AV212" s="13" t="s">
        <v>140</v>
      </c>
      <c r="AW212" s="13" t="s">
        <v>33</v>
      </c>
      <c r="AX212" s="13" t="s">
        <v>72</v>
      </c>
      <c r="AY212" s="154" t="s">
        <v>131</v>
      </c>
    </row>
    <row r="213" spans="2:65" s="12" customFormat="1" ht="11.25">
      <c r="B213" s="146"/>
      <c r="D213" s="147" t="s">
        <v>144</v>
      </c>
      <c r="E213" s="148" t="s">
        <v>3</v>
      </c>
      <c r="F213" s="149" t="s">
        <v>186</v>
      </c>
      <c r="H213" s="148" t="s">
        <v>3</v>
      </c>
      <c r="I213" s="150"/>
      <c r="L213" s="146"/>
      <c r="M213" s="151"/>
      <c r="T213" s="152"/>
      <c r="AT213" s="148" t="s">
        <v>144</v>
      </c>
      <c r="AU213" s="148" t="s">
        <v>140</v>
      </c>
      <c r="AV213" s="12" t="s">
        <v>80</v>
      </c>
      <c r="AW213" s="12" t="s">
        <v>33</v>
      </c>
      <c r="AX213" s="12" t="s">
        <v>72</v>
      </c>
      <c r="AY213" s="148" t="s">
        <v>131</v>
      </c>
    </row>
    <row r="214" spans="2:65" s="13" customFormat="1" ht="11.25">
      <c r="B214" s="153"/>
      <c r="D214" s="147" t="s">
        <v>144</v>
      </c>
      <c r="E214" s="154" t="s">
        <v>3</v>
      </c>
      <c r="F214" s="155" t="s">
        <v>296</v>
      </c>
      <c r="H214" s="156">
        <v>32</v>
      </c>
      <c r="I214" s="157"/>
      <c r="L214" s="153"/>
      <c r="M214" s="158"/>
      <c r="T214" s="159"/>
      <c r="AT214" s="154" t="s">
        <v>144</v>
      </c>
      <c r="AU214" s="154" t="s">
        <v>140</v>
      </c>
      <c r="AV214" s="13" t="s">
        <v>140</v>
      </c>
      <c r="AW214" s="13" t="s">
        <v>33</v>
      </c>
      <c r="AX214" s="13" t="s">
        <v>72</v>
      </c>
      <c r="AY214" s="154" t="s">
        <v>131</v>
      </c>
    </row>
    <row r="215" spans="2:65" s="15" customFormat="1" ht="11.25">
      <c r="B215" s="177"/>
      <c r="D215" s="147" t="s">
        <v>144</v>
      </c>
      <c r="E215" s="178" t="s">
        <v>3</v>
      </c>
      <c r="F215" s="179" t="s">
        <v>317</v>
      </c>
      <c r="H215" s="180">
        <v>211.339</v>
      </c>
      <c r="I215" s="181"/>
      <c r="L215" s="177"/>
      <c r="M215" s="182"/>
      <c r="T215" s="183"/>
      <c r="AT215" s="178" t="s">
        <v>144</v>
      </c>
      <c r="AU215" s="178" t="s">
        <v>140</v>
      </c>
      <c r="AV215" s="15" t="s">
        <v>165</v>
      </c>
      <c r="AW215" s="15" t="s">
        <v>33</v>
      </c>
      <c r="AX215" s="15" t="s">
        <v>72</v>
      </c>
      <c r="AY215" s="178" t="s">
        <v>131</v>
      </c>
    </row>
    <row r="216" spans="2:65" s="14" customFormat="1" ht="11.25">
      <c r="B216" s="160"/>
      <c r="D216" s="147" t="s">
        <v>144</v>
      </c>
      <c r="E216" s="161" t="s">
        <v>3</v>
      </c>
      <c r="F216" s="162" t="s">
        <v>159</v>
      </c>
      <c r="H216" s="163">
        <v>314.53199999999998</v>
      </c>
      <c r="I216" s="164"/>
      <c r="L216" s="160"/>
      <c r="M216" s="165"/>
      <c r="T216" s="166"/>
      <c r="AT216" s="161" t="s">
        <v>144</v>
      </c>
      <c r="AU216" s="161" t="s">
        <v>140</v>
      </c>
      <c r="AV216" s="14" t="s">
        <v>139</v>
      </c>
      <c r="AW216" s="14" t="s">
        <v>33</v>
      </c>
      <c r="AX216" s="14" t="s">
        <v>80</v>
      </c>
      <c r="AY216" s="161" t="s">
        <v>131</v>
      </c>
    </row>
    <row r="217" spans="2:65" s="1" customFormat="1" ht="24.2" customHeight="1">
      <c r="B217" s="128"/>
      <c r="C217" s="167" t="s">
        <v>318</v>
      </c>
      <c r="D217" s="167" t="s">
        <v>279</v>
      </c>
      <c r="E217" s="168" t="s">
        <v>319</v>
      </c>
      <c r="F217" s="169" t="s">
        <v>320</v>
      </c>
      <c r="G217" s="170" t="s">
        <v>137</v>
      </c>
      <c r="H217" s="171">
        <v>367.13299999999998</v>
      </c>
      <c r="I217" s="172"/>
      <c r="J217" s="173">
        <f>ROUND(I217*H217,2)</f>
        <v>0</v>
      </c>
      <c r="K217" s="169" t="s">
        <v>138</v>
      </c>
      <c r="L217" s="174"/>
      <c r="M217" s="175" t="s">
        <v>3</v>
      </c>
      <c r="N217" s="176" t="s">
        <v>44</v>
      </c>
      <c r="P217" s="138">
        <f>O217*H217</f>
        <v>0</v>
      </c>
      <c r="Q217" s="138">
        <v>4.7999999999999996E-3</v>
      </c>
      <c r="R217" s="138">
        <f>Q217*H217</f>
        <v>1.7622383999999998</v>
      </c>
      <c r="S217" s="138">
        <v>0</v>
      </c>
      <c r="T217" s="139">
        <f>S217*H217</f>
        <v>0</v>
      </c>
      <c r="AR217" s="140" t="s">
        <v>282</v>
      </c>
      <c r="AT217" s="140" t="s">
        <v>279</v>
      </c>
      <c r="AU217" s="140" t="s">
        <v>140</v>
      </c>
      <c r="AY217" s="18" t="s">
        <v>131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8" t="s">
        <v>140</v>
      </c>
      <c r="BK217" s="141">
        <f>ROUND(I217*H217,2)</f>
        <v>0</v>
      </c>
      <c r="BL217" s="18" t="s">
        <v>238</v>
      </c>
      <c r="BM217" s="140" t="s">
        <v>321</v>
      </c>
    </row>
    <row r="218" spans="2:65" s="13" customFormat="1" ht="11.25">
      <c r="B218" s="153"/>
      <c r="D218" s="147" t="s">
        <v>144</v>
      </c>
      <c r="F218" s="155" t="s">
        <v>322</v>
      </c>
      <c r="H218" s="156">
        <v>367.13299999999998</v>
      </c>
      <c r="I218" s="157"/>
      <c r="L218" s="153"/>
      <c r="M218" s="158"/>
      <c r="T218" s="159"/>
      <c r="AT218" s="154" t="s">
        <v>144</v>
      </c>
      <c r="AU218" s="154" t="s">
        <v>140</v>
      </c>
      <c r="AV218" s="13" t="s">
        <v>140</v>
      </c>
      <c r="AW218" s="13" t="s">
        <v>4</v>
      </c>
      <c r="AX218" s="13" t="s">
        <v>80</v>
      </c>
      <c r="AY218" s="154" t="s">
        <v>131</v>
      </c>
    </row>
    <row r="219" spans="2:65" s="1" customFormat="1" ht="24.2" customHeight="1">
      <c r="B219" s="128"/>
      <c r="C219" s="129" t="s">
        <v>323</v>
      </c>
      <c r="D219" s="129" t="s">
        <v>134</v>
      </c>
      <c r="E219" s="130" t="s">
        <v>324</v>
      </c>
      <c r="F219" s="131" t="s">
        <v>325</v>
      </c>
      <c r="G219" s="132" t="s">
        <v>137</v>
      </c>
      <c r="H219" s="133">
        <v>314.53199999999998</v>
      </c>
      <c r="I219" s="134"/>
      <c r="J219" s="135">
        <f>ROUND(I219*H219,2)</f>
        <v>0</v>
      </c>
      <c r="K219" s="131" t="s">
        <v>138</v>
      </c>
      <c r="L219" s="33"/>
      <c r="M219" s="136" t="s">
        <v>3</v>
      </c>
      <c r="N219" s="137" t="s">
        <v>44</v>
      </c>
      <c r="P219" s="138">
        <f>O219*H219</f>
        <v>0</v>
      </c>
      <c r="Q219" s="138">
        <v>1.0000000000000001E-5</v>
      </c>
      <c r="R219" s="138">
        <f>Q219*H219</f>
        <v>3.1453200000000001E-3</v>
      </c>
      <c r="S219" s="138">
        <v>0</v>
      </c>
      <c r="T219" s="139">
        <f>S219*H219</f>
        <v>0</v>
      </c>
      <c r="AR219" s="140" t="s">
        <v>238</v>
      </c>
      <c r="AT219" s="140" t="s">
        <v>134</v>
      </c>
      <c r="AU219" s="140" t="s">
        <v>140</v>
      </c>
      <c r="AY219" s="18" t="s">
        <v>131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8" t="s">
        <v>140</v>
      </c>
      <c r="BK219" s="141">
        <f>ROUND(I219*H219,2)</f>
        <v>0</v>
      </c>
      <c r="BL219" s="18" t="s">
        <v>238</v>
      </c>
      <c r="BM219" s="140" t="s">
        <v>326</v>
      </c>
    </row>
    <row r="220" spans="2:65" s="1" customFormat="1" ht="11.25">
      <c r="B220" s="33"/>
      <c r="D220" s="142" t="s">
        <v>142</v>
      </c>
      <c r="F220" s="143" t="s">
        <v>327</v>
      </c>
      <c r="I220" s="144"/>
      <c r="L220" s="33"/>
      <c r="M220" s="145"/>
      <c r="T220" s="54"/>
      <c r="AT220" s="18" t="s">
        <v>142</v>
      </c>
      <c r="AU220" s="18" t="s">
        <v>140</v>
      </c>
    </row>
    <row r="221" spans="2:65" s="12" customFormat="1" ht="11.25">
      <c r="B221" s="146"/>
      <c r="D221" s="147" t="s">
        <v>144</v>
      </c>
      <c r="E221" s="148" t="s">
        <v>3</v>
      </c>
      <c r="F221" s="149" t="s">
        <v>275</v>
      </c>
      <c r="H221" s="148" t="s">
        <v>3</v>
      </c>
      <c r="I221" s="150"/>
      <c r="L221" s="146"/>
      <c r="M221" s="151"/>
      <c r="T221" s="152"/>
      <c r="AT221" s="148" t="s">
        <v>144</v>
      </c>
      <c r="AU221" s="148" t="s">
        <v>140</v>
      </c>
      <c r="AV221" s="12" t="s">
        <v>80</v>
      </c>
      <c r="AW221" s="12" t="s">
        <v>33</v>
      </c>
      <c r="AX221" s="12" t="s">
        <v>72</v>
      </c>
      <c r="AY221" s="148" t="s">
        <v>131</v>
      </c>
    </row>
    <row r="222" spans="2:65" s="13" customFormat="1" ht="11.25">
      <c r="B222" s="153"/>
      <c r="D222" s="147" t="s">
        <v>144</v>
      </c>
      <c r="E222" s="154" t="s">
        <v>3</v>
      </c>
      <c r="F222" s="155" t="s">
        <v>276</v>
      </c>
      <c r="H222" s="156">
        <v>101.063</v>
      </c>
      <c r="I222" s="157"/>
      <c r="L222" s="153"/>
      <c r="M222" s="158"/>
      <c r="T222" s="159"/>
      <c r="AT222" s="154" t="s">
        <v>144</v>
      </c>
      <c r="AU222" s="154" t="s">
        <v>140</v>
      </c>
      <c r="AV222" s="13" t="s">
        <v>140</v>
      </c>
      <c r="AW222" s="13" t="s">
        <v>33</v>
      </c>
      <c r="AX222" s="13" t="s">
        <v>72</v>
      </c>
      <c r="AY222" s="154" t="s">
        <v>131</v>
      </c>
    </row>
    <row r="223" spans="2:65" s="12" customFormat="1" ht="11.25">
      <c r="B223" s="146"/>
      <c r="D223" s="147" t="s">
        <v>144</v>
      </c>
      <c r="E223" s="148" t="s">
        <v>3</v>
      </c>
      <c r="F223" s="149" t="s">
        <v>277</v>
      </c>
      <c r="H223" s="148" t="s">
        <v>3</v>
      </c>
      <c r="I223" s="150"/>
      <c r="L223" s="146"/>
      <c r="M223" s="151"/>
      <c r="T223" s="152"/>
      <c r="AT223" s="148" t="s">
        <v>144</v>
      </c>
      <c r="AU223" s="148" t="s">
        <v>140</v>
      </c>
      <c r="AV223" s="12" t="s">
        <v>80</v>
      </c>
      <c r="AW223" s="12" t="s">
        <v>33</v>
      </c>
      <c r="AX223" s="12" t="s">
        <v>72</v>
      </c>
      <c r="AY223" s="148" t="s">
        <v>131</v>
      </c>
    </row>
    <row r="224" spans="2:65" s="13" customFormat="1" ht="11.25">
      <c r="B224" s="153"/>
      <c r="D224" s="147" t="s">
        <v>144</v>
      </c>
      <c r="E224" s="154" t="s">
        <v>3</v>
      </c>
      <c r="F224" s="155" t="s">
        <v>278</v>
      </c>
      <c r="H224" s="156">
        <v>2.13</v>
      </c>
      <c r="I224" s="157"/>
      <c r="L224" s="153"/>
      <c r="M224" s="158"/>
      <c r="T224" s="159"/>
      <c r="AT224" s="154" t="s">
        <v>144</v>
      </c>
      <c r="AU224" s="154" t="s">
        <v>140</v>
      </c>
      <c r="AV224" s="13" t="s">
        <v>140</v>
      </c>
      <c r="AW224" s="13" t="s">
        <v>33</v>
      </c>
      <c r="AX224" s="13" t="s">
        <v>72</v>
      </c>
      <c r="AY224" s="154" t="s">
        <v>131</v>
      </c>
    </row>
    <row r="225" spans="2:65" s="15" customFormat="1" ht="11.25">
      <c r="B225" s="177"/>
      <c r="D225" s="147" t="s">
        <v>144</v>
      </c>
      <c r="E225" s="178" t="s">
        <v>3</v>
      </c>
      <c r="F225" s="179" t="s">
        <v>317</v>
      </c>
      <c r="H225" s="180">
        <v>103.193</v>
      </c>
      <c r="I225" s="181"/>
      <c r="L225" s="177"/>
      <c r="M225" s="182"/>
      <c r="T225" s="183"/>
      <c r="AT225" s="178" t="s">
        <v>144</v>
      </c>
      <c r="AU225" s="178" t="s">
        <v>140</v>
      </c>
      <c r="AV225" s="15" t="s">
        <v>165</v>
      </c>
      <c r="AW225" s="15" t="s">
        <v>33</v>
      </c>
      <c r="AX225" s="15" t="s">
        <v>72</v>
      </c>
      <c r="AY225" s="178" t="s">
        <v>131</v>
      </c>
    </row>
    <row r="226" spans="2:65" s="12" customFormat="1" ht="11.25">
      <c r="B226" s="146"/>
      <c r="D226" s="147" t="s">
        <v>144</v>
      </c>
      <c r="E226" s="148" t="s">
        <v>3</v>
      </c>
      <c r="F226" s="149" t="s">
        <v>307</v>
      </c>
      <c r="H226" s="148" t="s">
        <v>3</v>
      </c>
      <c r="I226" s="150"/>
      <c r="L226" s="146"/>
      <c r="M226" s="151"/>
      <c r="T226" s="152"/>
      <c r="AT226" s="148" t="s">
        <v>144</v>
      </c>
      <c r="AU226" s="148" t="s">
        <v>140</v>
      </c>
      <c r="AV226" s="12" t="s">
        <v>80</v>
      </c>
      <c r="AW226" s="12" t="s">
        <v>33</v>
      </c>
      <c r="AX226" s="12" t="s">
        <v>72</v>
      </c>
      <c r="AY226" s="148" t="s">
        <v>131</v>
      </c>
    </row>
    <row r="227" spans="2:65" s="13" customFormat="1" ht="11.25">
      <c r="B227" s="153"/>
      <c r="D227" s="147" t="s">
        <v>144</v>
      </c>
      <c r="E227" s="154" t="s">
        <v>3</v>
      </c>
      <c r="F227" s="155" t="s">
        <v>292</v>
      </c>
      <c r="H227" s="156">
        <v>48.125</v>
      </c>
      <c r="I227" s="157"/>
      <c r="L227" s="153"/>
      <c r="M227" s="158"/>
      <c r="T227" s="159"/>
      <c r="AT227" s="154" t="s">
        <v>144</v>
      </c>
      <c r="AU227" s="154" t="s">
        <v>140</v>
      </c>
      <c r="AV227" s="13" t="s">
        <v>140</v>
      </c>
      <c r="AW227" s="13" t="s">
        <v>33</v>
      </c>
      <c r="AX227" s="13" t="s">
        <v>72</v>
      </c>
      <c r="AY227" s="154" t="s">
        <v>131</v>
      </c>
    </row>
    <row r="228" spans="2:65" s="13" customFormat="1" ht="11.25">
      <c r="B228" s="153"/>
      <c r="D228" s="147" t="s">
        <v>144</v>
      </c>
      <c r="E228" s="154" t="s">
        <v>3</v>
      </c>
      <c r="F228" s="155" t="s">
        <v>293</v>
      </c>
      <c r="H228" s="156">
        <v>54</v>
      </c>
      <c r="I228" s="157"/>
      <c r="L228" s="153"/>
      <c r="M228" s="158"/>
      <c r="T228" s="159"/>
      <c r="AT228" s="154" t="s">
        <v>144</v>
      </c>
      <c r="AU228" s="154" t="s">
        <v>140</v>
      </c>
      <c r="AV228" s="13" t="s">
        <v>140</v>
      </c>
      <c r="AW228" s="13" t="s">
        <v>33</v>
      </c>
      <c r="AX228" s="13" t="s">
        <v>72</v>
      </c>
      <c r="AY228" s="154" t="s">
        <v>131</v>
      </c>
    </row>
    <row r="229" spans="2:65" s="13" customFormat="1" ht="11.25">
      <c r="B229" s="153"/>
      <c r="D229" s="147" t="s">
        <v>144</v>
      </c>
      <c r="E229" s="154" t="s">
        <v>3</v>
      </c>
      <c r="F229" s="155" t="s">
        <v>294</v>
      </c>
      <c r="H229" s="156">
        <v>50.814</v>
      </c>
      <c r="I229" s="157"/>
      <c r="L229" s="153"/>
      <c r="M229" s="158"/>
      <c r="T229" s="159"/>
      <c r="AT229" s="154" t="s">
        <v>144</v>
      </c>
      <c r="AU229" s="154" t="s">
        <v>140</v>
      </c>
      <c r="AV229" s="13" t="s">
        <v>140</v>
      </c>
      <c r="AW229" s="13" t="s">
        <v>33</v>
      </c>
      <c r="AX229" s="13" t="s">
        <v>72</v>
      </c>
      <c r="AY229" s="154" t="s">
        <v>131</v>
      </c>
    </row>
    <row r="230" spans="2:65" s="13" customFormat="1" ht="11.25">
      <c r="B230" s="153"/>
      <c r="D230" s="147" t="s">
        <v>144</v>
      </c>
      <c r="E230" s="154" t="s">
        <v>3</v>
      </c>
      <c r="F230" s="155" t="s">
        <v>295</v>
      </c>
      <c r="H230" s="156">
        <v>26.4</v>
      </c>
      <c r="I230" s="157"/>
      <c r="L230" s="153"/>
      <c r="M230" s="158"/>
      <c r="T230" s="159"/>
      <c r="AT230" s="154" t="s">
        <v>144</v>
      </c>
      <c r="AU230" s="154" t="s">
        <v>140</v>
      </c>
      <c r="AV230" s="13" t="s">
        <v>140</v>
      </c>
      <c r="AW230" s="13" t="s">
        <v>33</v>
      </c>
      <c r="AX230" s="13" t="s">
        <v>72</v>
      </c>
      <c r="AY230" s="154" t="s">
        <v>131</v>
      </c>
    </row>
    <row r="231" spans="2:65" s="12" customFormat="1" ht="11.25">
      <c r="B231" s="146"/>
      <c r="D231" s="147" t="s">
        <v>144</v>
      </c>
      <c r="E231" s="148" t="s">
        <v>3</v>
      </c>
      <c r="F231" s="149" t="s">
        <v>186</v>
      </c>
      <c r="H231" s="148" t="s">
        <v>3</v>
      </c>
      <c r="I231" s="150"/>
      <c r="L231" s="146"/>
      <c r="M231" s="151"/>
      <c r="T231" s="152"/>
      <c r="AT231" s="148" t="s">
        <v>144</v>
      </c>
      <c r="AU231" s="148" t="s">
        <v>140</v>
      </c>
      <c r="AV231" s="12" t="s">
        <v>80</v>
      </c>
      <c r="AW231" s="12" t="s">
        <v>33</v>
      </c>
      <c r="AX231" s="12" t="s">
        <v>72</v>
      </c>
      <c r="AY231" s="148" t="s">
        <v>131</v>
      </c>
    </row>
    <row r="232" spans="2:65" s="13" customFormat="1" ht="11.25">
      <c r="B232" s="153"/>
      <c r="D232" s="147" t="s">
        <v>144</v>
      </c>
      <c r="E232" s="154" t="s">
        <v>3</v>
      </c>
      <c r="F232" s="155" t="s">
        <v>296</v>
      </c>
      <c r="H232" s="156">
        <v>32</v>
      </c>
      <c r="I232" s="157"/>
      <c r="L232" s="153"/>
      <c r="M232" s="158"/>
      <c r="T232" s="159"/>
      <c r="AT232" s="154" t="s">
        <v>144</v>
      </c>
      <c r="AU232" s="154" t="s">
        <v>140</v>
      </c>
      <c r="AV232" s="13" t="s">
        <v>140</v>
      </c>
      <c r="AW232" s="13" t="s">
        <v>33</v>
      </c>
      <c r="AX232" s="13" t="s">
        <v>72</v>
      </c>
      <c r="AY232" s="154" t="s">
        <v>131</v>
      </c>
    </row>
    <row r="233" spans="2:65" s="15" customFormat="1" ht="11.25">
      <c r="B233" s="177"/>
      <c r="D233" s="147" t="s">
        <v>144</v>
      </c>
      <c r="E233" s="178" t="s">
        <v>3</v>
      </c>
      <c r="F233" s="179" t="s">
        <v>317</v>
      </c>
      <c r="H233" s="180">
        <v>211.339</v>
      </c>
      <c r="I233" s="181"/>
      <c r="L233" s="177"/>
      <c r="M233" s="182"/>
      <c r="T233" s="183"/>
      <c r="AT233" s="178" t="s">
        <v>144</v>
      </c>
      <c r="AU233" s="178" t="s">
        <v>140</v>
      </c>
      <c r="AV233" s="15" t="s">
        <v>165</v>
      </c>
      <c r="AW233" s="15" t="s">
        <v>33</v>
      </c>
      <c r="AX233" s="15" t="s">
        <v>72</v>
      </c>
      <c r="AY233" s="178" t="s">
        <v>131</v>
      </c>
    </row>
    <row r="234" spans="2:65" s="14" customFormat="1" ht="11.25">
      <c r="B234" s="160"/>
      <c r="D234" s="147" t="s">
        <v>144</v>
      </c>
      <c r="E234" s="161" t="s">
        <v>3</v>
      </c>
      <c r="F234" s="162" t="s">
        <v>159</v>
      </c>
      <c r="H234" s="163">
        <v>314.53199999999998</v>
      </c>
      <c r="I234" s="164"/>
      <c r="L234" s="160"/>
      <c r="M234" s="165"/>
      <c r="T234" s="166"/>
      <c r="AT234" s="161" t="s">
        <v>144</v>
      </c>
      <c r="AU234" s="161" t="s">
        <v>140</v>
      </c>
      <c r="AV234" s="14" t="s">
        <v>139</v>
      </c>
      <c r="AW234" s="14" t="s">
        <v>33</v>
      </c>
      <c r="AX234" s="14" t="s">
        <v>80</v>
      </c>
      <c r="AY234" s="161" t="s">
        <v>131</v>
      </c>
    </row>
    <row r="235" spans="2:65" s="1" customFormat="1" ht="16.5" customHeight="1">
      <c r="B235" s="128"/>
      <c r="C235" s="167" t="s">
        <v>328</v>
      </c>
      <c r="D235" s="167" t="s">
        <v>279</v>
      </c>
      <c r="E235" s="168" t="s">
        <v>329</v>
      </c>
      <c r="F235" s="169" t="s">
        <v>330</v>
      </c>
      <c r="G235" s="170" t="s">
        <v>137</v>
      </c>
      <c r="H235" s="171">
        <v>114.4</v>
      </c>
      <c r="I235" s="172"/>
      <c r="J235" s="173">
        <f>ROUND(I235*H235,2)</f>
        <v>0</v>
      </c>
      <c r="K235" s="169" t="s">
        <v>3</v>
      </c>
      <c r="L235" s="174"/>
      <c r="M235" s="175" t="s">
        <v>3</v>
      </c>
      <c r="N235" s="176" t="s">
        <v>44</v>
      </c>
      <c r="P235" s="138">
        <f>O235*H235</f>
        <v>0</v>
      </c>
      <c r="Q235" s="138">
        <v>0</v>
      </c>
      <c r="R235" s="138">
        <f>Q235*H235</f>
        <v>0</v>
      </c>
      <c r="S235" s="138">
        <v>0</v>
      </c>
      <c r="T235" s="139">
        <f>S235*H235</f>
        <v>0</v>
      </c>
      <c r="AR235" s="140" t="s">
        <v>282</v>
      </c>
      <c r="AT235" s="140" t="s">
        <v>279</v>
      </c>
      <c r="AU235" s="140" t="s">
        <v>140</v>
      </c>
      <c r="AY235" s="18" t="s">
        <v>131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8" t="s">
        <v>140</v>
      </c>
      <c r="BK235" s="141">
        <f>ROUND(I235*H235,2)</f>
        <v>0</v>
      </c>
      <c r="BL235" s="18" t="s">
        <v>238</v>
      </c>
      <c r="BM235" s="140" t="s">
        <v>331</v>
      </c>
    </row>
    <row r="236" spans="2:65" s="13" customFormat="1" ht="11.25">
      <c r="B236" s="153"/>
      <c r="D236" s="147" t="s">
        <v>144</v>
      </c>
      <c r="E236" s="154" t="s">
        <v>3</v>
      </c>
      <c r="F236" s="155" t="s">
        <v>332</v>
      </c>
      <c r="H236" s="156">
        <v>114.4</v>
      </c>
      <c r="I236" s="157"/>
      <c r="L236" s="153"/>
      <c r="M236" s="158"/>
      <c r="T236" s="159"/>
      <c r="AT236" s="154" t="s">
        <v>144</v>
      </c>
      <c r="AU236" s="154" t="s">
        <v>140</v>
      </c>
      <c r="AV236" s="13" t="s">
        <v>140</v>
      </c>
      <c r="AW236" s="13" t="s">
        <v>33</v>
      </c>
      <c r="AX236" s="13" t="s">
        <v>80</v>
      </c>
      <c r="AY236" s="154" t="s">
        <v>131</v>
      </c>
    </row>
    <row r="237" spans="2:65" s="1" customFormat="1" ht="24.2" customHeight="1">
      <c r="B237" s="128"/>
      <c r="C237" s="129" t="s">
        <v>333</v>
      </c>
      <c r="D237" s="129" t="s">
        <v>134</v>
      </c>
      <c r="E237" s="130" t="s">
        <v>334</v>
      </c>
      <c r="F237" s="131" t="s">
        <v>335</v>
      </c>
      <c r="G237" s="132" t="s">
        <v>336</v>
      </c>
      <c r="H237" s="184"/>
      <c r="I237" s="134"/>
      <c r="J237" s="135">
        <f>ROUND(I237*H237,2)</f>
        <v>0</v>
      </c>
      <c r="K237" s="131" t="s">
        <v>138</v>
      </c>
      <c r="L237" s="33"/>
      <c r="M237" s="136" t="s">
        <v>3</v>
      </c>
      <c r="N237" s="137" t="s">
        <v>44</v>
      </c>
      <c r="P237" s="138">
        <f>O237*H237</f>
        <v>0</v>
      </c>
      <c r="Q237" s="138">
        <v>0</v>
      </c>
      <c r="R237" s="138">
        <f>Q237*H237</f>
        <v>0</v>
      </c>
      <c r="S237" s="138">
        <v>0</v>
      </c>
      <c r="T237" s="139">
        <f>S237*H237</f>
        <v>0</v>
      </c>
      <c r="AR237" s="140" t="s">
        <v>238</v>
      </c>
      <c r="AT237" s="140" t="s">
        <v>134</v>
      </c>
      <c r="AU237" s="140" t="s">
        <v>140</v>
      </c>
      <c r="AY237" s="18" t="s">
        <v>131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140</v>
      </c>
      <c r="BK237" s="141">
        <f>ROUND(I237*H237,2)</f>
        <v>0</v>
      </c>
      <c r="BL237" s="18" t="s">
        <v>238</v>
      </c>
      <c r="BM237" s="140" t="s">
        <v>337</v>
      </c>
    </row>
    <row r="238" spans="2:65" s="1" customFormat="1" ht="11.25">
      <c r="B238" s="33"/>
      <c r="D238" s="142" t="s">
        <v>142</v>
      </c>
      <c r="F238" s="143" t="s">
        <v>338</v>
      </c>
      <c r="I238" s="144"/>
      <c r="L238" s="33"/>
      <c r="M238" s="145"/>
      <c r="T238" s="54"/>
      <c r="AT238" s="18" t="s">
        <v>142</v>
      </c>
      <c r="AU238" s="18" t="s">
        <v>140</v>
      </c>
    </row>
    <row r="239" spans="2:65" s="11" customFormat="1" ht="22.9" customHeight="1">
      <c r="B239" s="116"/>
      <c r="D239" s="117" t="s">
        <v>71</v>
      </c>
      <c r="E239" s="126" t="s">
        <v>339</v>
      </c>
      <c r="F239" s="126" t="s">
        <v>340</v>
      </c>
      <c r="I239" s="119"/>
      <c r="J239" s="127">
        <f>BK239</f>
        <v>0</v>
      </c>
      <c r="L239" s="116"/>
      <c r="M239" s="121"/>
      <c r="P239" s="122">
        <f>SUM(P240:P269)</f>
        <v>0</v>
      </c>
      <c r="R239" s="122">
        <f>SUM(R240:R269)</f>
        <v>10.157336750000001</v>
      </c>
      <c r="T239" s="123">
        <f>SUM(T240:T269)</f>
        <v>5.4449999999999994</v>
      </c>
      <c r="AR239" s="117" t="s">
        <v>140</v>
      </c>
      <c r="AT239" s="124" t="s">
        <v>71</v>
      </c>
      <c r="AU239" s="124" t="s">
        <v>80</v>
      </c>
      <c r="AY239" s="117" t="s">
        <v>131</v>
      </c>
      <c r="BK239" s="125">
        <f>SUM(BK240:BK269)</f>
        <v>0</v>
      </c>
    </row>
    <row r="240" spans="2:65" s="1" customFormat="1" ht="24.2" customHeight="1">
      <c r="B240" s="128"/>
      <c r="C240" s="129" t="s">
        <v>341</v>
      </c>
      <c r="D240" s="129" t="s">
        <v>134</v>
      </c>
      <c r="E240" s="130" t="s">
        <v>342</v>
      </c>
      <c r="F240" s="131" t="s">
        <v>343</v>
      </c>
      <c r="G240" s="132" t="s">
        <v>137</v>
      </c>
      <c r="H240" s="133">
        <v>575</v>
      </c>
      <c r="I240" s="134"/>
      <c r="J240" s="135">
        <f>ROUND(I240*H240,2)</f>
        <v>0</v>
      </c>
      <c r="K240" s="131" t="s">
        <v>138</v>
      </c>
      <c r="L240" s="33"/>
      <c r="M240" s="136" t="s">
        <v>3</v>
      </c>
      <c r="N240" s="137" t="s">
        <v>44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238</v>
      </c>
      <c r="AT240" s="140" t="s">
        <v>134</v>
      </c>
      <c r="AU240" s="140" t="s">
        <v>140</v>
      </c>
      <c r="AY240" s="18" t="s">
        <v>131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140</v>
      </c>
      <c r="BK240" s="141">
        <f>ROUND(I240*H240,2)</f>
        <v>0</v>
      </c>
      <c r="BL240" s="18" t="s">
        <v>238</v>
      </c>
      <c r="BM240" s="140" t="s">
        <v>344</v>
      </c>
    </row>
    <row r="241" spans="2:65" s="1" customFormat="1" ht="11.25">
      <c r="B241" s="33"/>
      <c r="D241" s="142" t="s">
        <v>142</v>
      </c>
      <c r="F241" s="143" t="s">
        <v>345</v>
      </c>
      <c r="I241" s="144"/>
      <c r="L241" s="33"/>
      <c r="M241" s="145"/>
      <c r="T241" s="54"/>
      <c r="AT241" s="18" t="s">
        <v>142</v>
      </c>
      <c r="AU241" s="18" t="s">
        <v>140</v>
      </c>
    </row>
    <row r="242" spans="2:65" s="12" customFormat="1" ht="11.25">
      <c r="B242" s="146"/>
      <c r="D242" s="147" t="s">
        <v>144</v>
      </c>
      <c r="E242" s="148" t="s">
        <v>3</v>
      </c>
      <c r="F242" s="149" t="s">
        <v>346</v>
      </c>
      <c r="H242" s="148" t="s">
        <v>3</v>
      </c>
      <c r="I242" s="150"/>
      <c r="L242" s="146"/>
      <c r="M242" s="151"/>
      <c r="T242" s="152"/>
      <c r="AT242" s="148" t="s">
        <v>144</v>
      </c>
      <c r="AU242" s="148" t="s">
        <v>140</v>
      </c>
      <c r="AV242" s="12" t="s">
        <v>80</v>
      </c>
      <c r="AW242" s="12" t="s">
        <v>33</v>
      </c>
      <c r="AX242" s="12" t="s">
        <v>72</v>
      </c>
      <c r="AY242" s="148" t="s">
        <v>131</v>
      </c>
    </row>
    <row r="243" spans="2:65" s="13" customFormat="1" ht="11.25">
      <c r="B243" s="153"/>
      <c r="D243" s="147" t="s">
        <v>144</v>
      </c>
      <c r="E243" s="154" t="s">
        <v>3</v>
      </c>
      <c r="F243" s="155" t="s">
        <v>347</v>
      </c>
      <c r="H243" s="156">
        <v>424</v>
      </c>
      <c r="I243" s="157"/>
      <c r="L243" s="153"/>
      <c r="M243" s="158"/>
      <c r="T243" s="159"/>
      <c r="AT243" s="154" t="s">
        <v>144</v>
      </c>
      <c r="AU243" s="154" t="s">
        <v>140</v>
      </c>
      <c r="AV243" s="13" t="s">
        <v>140</v>
      </c>
      <c r="AW243" s="13" t="s">
        <v>33</v>
      </c>
      <c r="AX243" s="13" t="s">
        <v>72</v>
      </c>
      <c r="AY243" s="154" t="s">
        <v>131</v>
      </c>
    </row>
    <row r="244" spans="2:65" s="12" customFormat="1" ht="11.25">
      <c r="B244" s="146"/>
      <c r="D244" s="147" t="s">
        <v>144</v>
      </c>
      <c r="E244" s="148" t="s">
        <v>3</v>
      </c>
      <c r="F244" s="149" t="s">
        <v>348</v>
      </c>
      <c r="H244" s="148" t="s">
        <v>3</v>
      </c>
      <c r="I244" s="150"/>
      <c r="L244" s="146"/>
      <c r="M244" s="151"/>
      <c r="T244" s="152"/>
      <c r="AT244" s="148" t="s">
        <v>144</v>
      </c>
      <c r="AU244" s="148" t="s">
        <v>140</v>
      </c>
      <c r="AV244" s="12" t="s">
        <v>80</v>
      </c>
      <c r="AW244" s="12" t="s">
        <v>33</v>
      </c>
      <c r="AX244" s="12" t="s">
        <v>72</v>
      </c>
      <c r="AY244" s="148" t="s">
        <v>131</v>
      </c>
    </row>
    <row r="245" spans="2:65" s="13" customFormat="1" ht="11.25">
      <c r="B245" s="153"/>
      <c r="D245" s="147" t="s">
        <v>144</v>
      </c>
      <c r="E245" s="154" t="s">
        <v>3</v>
      </c>
      <c r="F245" s="155" t="s">
        <v>349</v>
      </c>
      <c r="H245" s="156">
        <v>151</v>
      </c>
      <c r="I245" s="157"/>
      <c r="L245" s="153"/>
      <c r="M245" s="158"/>
      <c r="T245" s="159"/>
      <c r="AT245" s="154" t="s">
        <v>144</v>
      </c>
      <c r="AU245" s="154" t="s">
        <v>140</v>
      </c>
      <c r="AV245" s="13" t="s">
        <v>140</v>
      </c>
      <c r="AW245" s="13" t="s">
        <v>33</v>
      </c>
      <c r="AX245" s="13" t="s">
        <v>72</v>
      </c>
      <c r="AY245" s="154" t="s">
        <v>131</v>
      </c>
    </row>
    <row r="246" spans="2:65" s="14" customFormat="1" ht="11.25">
      <c r="B246" s="160"/>
      <c r="D246" s="147" t="s">
        <v>144</v>
      </c>
      <c r="E246" s="161" t="s">
        <v>3</v>
      </c>
      <c r="F246" s="162" t="s">
        <v>159</v>
      </c>
      <c r="H246" s="163">
        <v>575</v>
      </c>
      <c r="I246" s="164"/>
      <c r="L246" s="160"/>
      <c r="M246" s="165"/>
      <c r="T246" s="166"/>
      <c r="AT246" s="161" t="s">
        <v>144</v>
      </c>
      <c r="AU246" s="161" t="s">
        <v>140</v>
      </c>
      <c r="AV246" s="14" t="s">
        <v>139</v>
      </c>
      <c r="AW246" s="14" t="s">
        <v>33</v>
      </c>
      <c r="AX246" s="14" t="s">
        <v>80</v>
      </c>
      <c r="AY246" s="161" t="s">
        <v>131</v>
      </c>
    </row>
    <row r="247" spans="2:65" s="1" customFormat="1" ht="16.5" customHeight="1">
      <c r="B247" s="128"/>
      <c r="C247" s="167" t="s">
        <v>282</v>
      </c>
      <c r="D247" s="167" t="s">
        <v>279</v>
      </c>
      <c r="E247" s="168" t="s">
        <v>350</v>
      </c>
      <c r="F247" s="169" t="s">
        <v>351</v>
      </c>
      <c r="G247" s="170" t="s">
        <v>352</v>
      </c>
      <c r="H247" s="171">
        <v>15.18</v>
      </c>
      <c r="I247" s="172"/>
      <c r="J247" s="173">
        <f>ROUND(I247*H247,2)</f>
        <v>0</v>
      </c>
      <c r="K247" s="169" t="s">
        <v>138</v>
      </c>
      <c r="L247" s="174"/>
      <c r="M247" s="175" t="s">
        <v>3</v>
      </c>
      <c r="N247" s="176" t="s">
        <v>44</v>
      </c>
      <c r="P247" s="138">
        <f>O247*H247</f>
        <v>0</v>
      </c>
      <c r="Q247" s="138">
        <v>0.55000000000000004</v>
      </c>
      <c r="R247" s="138">
        <f>Q247*H247</f>
        <v>8.3490000000000002</v>
      </c>
      <c r="S247" s="138">
        <v>0</v>
      </c>
      <c r="T247" s="139">
        <f>S247*H247</f>
        <v>0</v>
      </c>
      <c r="AR247" s="140" t="s">
        <v>282</v>
      </c>
      <c r="AT247" s="140" t="s">
        <v>279</v>
      </c>
      <c r="AU247" s="140" t="s">
        <v>140</v>
      </c>
      <c r="AY247" s="18" t="s">
        <v>131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140</v>
      </c>
      <c r="BK247" s="141">
        <f>ROUND(I247*H247,2)</f>
        <v>0</v>
      </c>
      <c r="BL247" s="18" t="s">
        <v>238</v>
      </c>
      <c r="BM247" s="140" t="s">
        <v>353</v>
      </c>
    </row>
    <row r="248" spans="2:65" s="13" customFormat="1" ht="11.25">
      <c r="B248" s="153"/>
      <c r="D248" s="147" t="s">
        <v>144</v>
      </c>
      <c r="E248" s="154" t="s">
        <v>3</v>
      </c>
      <c r="F248" s="155" t="s">
        <v>354</v>
      </c>
      <c r="H248" s="156">
        <v>15.18</v>
      </c>
      <c r="I248" s="157"/>
      <c r="L248" s="153"/>
      <c r="M248" s="158"/>
      <c r="T248" s="159"/>
      <c r="AT248" s="154" t="s">
        <v>144</v>
      </c>
      <c r="AU248" s="154" t="s">
        <v>140</v>
      </c>
      <c r="AV248" s="13" t="s">
        <v>140</v>
      </c>
      <c r="AW248" s="13" t="s">
        <v>33</v>
      </c>
      <c r="AX248" s="13" t="s">
        <v>80</v>
      </c>
      <c r="AY248" s="154" t="s">
        <v>131</v>
      </c>
    </row>
    <row r="249" spans="2:65" s="1" customFormat="1" ht="24.2" customHeight="1">
      <c r="B249" s="128"/>
      <c r="C249" s="129" t="s">
        <v>355</v>
      </c>
      <c r="D249" s="129" t="s">
        <v>134</v>
      </c>
      <c r="E249" s="130" t="s">
        <v>356</v>
      </c>
      <c r="F249" s="131" t="s">
        <v>357</v>
      </c>
      <c r="G249" s="132" t="s">
        <v>137</v>
      </c>
      <c r="H249" s="133">
        <v>363</v>
      </c>
      <c r="I249" s="134"/>
      <c r="J249" s="135">
        <f>ROUND(I249*H249,2)</f>
        <v>0</v>
      </c>
      <c r="K249" s="131" t="s">
        <v>138</v>
      </c>
      <c r="L249" s="33"/>
      <c r="M249" s="136" t="s">
        <v>3</v>
      </c>
      <c r="N249" s="137" t="s">
        <v>44</v>
      </c>
      <c r="P249" s="138">
        <f>O249*H249</f>
        <v>0</v>
      </c>
      <c r="Q249" s="138">
        <v>0</v>
      </c>
      <c r="R249" s="138">
        <f>Q249*H249</f>
        <v>0</v>
      </c>
      <c r="S249" s="138">
        <v>1.4999999999999999E-2</v>
      </c>
      <c r="T249" s="139">
        <f>S249*H249</f>
        <v>5.4449999999999994</v>
      </c>
      <c r="AR249" s="140" t="s">
        <v>238</v>
      </c>
      <c r="AT249" s="140" t="s">
        <v>134</v>
      </c>
      <c r="AU249" s="140" t="s">
        <v>140</v>
      </c>
      <c r="AY249" s="18" t="s">
        <v>131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8" t="s">
        <v>140</v>
      </c>
      <c r="BK249" s="141">
        <f>ROUND(I249*H249,2)</f>
        <v>0</v>
      </c>
      <c r="BL249" s="18" t="s">
        <v>238</v>
      </c>
      <c r="BM249" s="140" t="s">
        <v>358</v>
      </c>
    </row>
    <row r="250" spans="2:65" s="1" customFormat="1" ht="11.25">
      <c r="B250" s="33"/>
      <c r="D250" s="142" t="s">
        <v>142</v>
      </c>
      <c r="F250" s="143" t="s">
        <v>359</v>
      </c>
      <c r="I250" s="144"/>
      <c r="L250" s="33"/>
      <c r="M250" s="145"/>
      <c r="T250" s="54"/>
      <c r="AT250" s="18" t="s">
        <v>142</v>
      </c>
      <c r="AU250" s="18" t="s">
        <v>140</v>
      </c>
    </row>
    <row r="251" spans="2:65" s="12" customFormat="1" ht="11.25">
      <c r="B251" s="146"/>
      <c r="D251" s="147" t="s">
        <v>144</v>
      </c>
      <c r="E251" s="148" t="s">
        <v>3</v>
      </c>
      <c r="F251" s="149" t="s">
        <v>266</v>
      </c>
      <c r="H251" s="148" t="s">
        <v>3</v>
      </c>
      <c r="I251" s="150"/>
      <c r="L251" s="146"/>
      <c r="M251" s="151"/>
      <c r="T251" s="152"/>
      <c r="AT251" s="148" t="s">
        <v>144</v>
      </c>
      <c r="AU251" s="148" t="s">
        <v>140</v>
      </c>
      <c r="AV251" s="12" t="s">
        <v>80</v>
      </c>
      <c r="AW251" s="12" t="s">
        <v>33</v>
      </c>
      <c r="AX251" s="12" t="s">
        <v>72</v>
      </c>
      <c r="AY251" s="148" t="s">
        <v>131</v>
      </c>
    </row>
    <row r="252" spans="2:65" s="13" customFormat="1" ht="11.25">
      <c r="B252" s="153"/>
      <c r="D252" s="147" t="s">
        <v>144</v>
      </c>
      <c r="E252" s="154" t="s">
        <v>3</v>
      </c>
      <c r="F252" s="155" t="s">
        <v>360</v>
      </c>
      <c r="H252" s="156">
        <v>363</v>
      </c>
      <c r="I252" s="157"/>
      <c r="L252" s="153"/>
      <c r="M252" s="158"/>
      <c r="T252" s="159"/>
      <c r="AT252" s="154" t="s">
        <v>144</v>
      </c>
      <c r="AU252" s="154" t="s">
        <v>140</v>
      </c>
      <c r="AV252" s="13" t="s">
        <v>140</v>
      </c>
      <c r="AW252" s="13" t="s">
        <v>33</v>
      </c>
      <c r="AX252" s="13" t="s">
        <v>80</v>
      </c>
      <c r="AY252" s="154" t="s">
        <v>131</v>
      </c>
    </row>
    <row r="253" spans="2:65" s="1" customFormat="1" ht="16.5" customHeight="1">
      <c r="B253" s="128"/>
      <c r="C253" s="129" t="s">
        <v>361</v>
      </c>
      <c r="D253" s="129" t="s">
        <v>134</v>
      </c>
      <c r="E253" s="130" t="s">
        <v>362</v>
      </c>
      <c r="F253" s="131" t="s">
        <v>363</v>
      </c>
      <c r="G253" s="132" t="s">
        <v>364</v>
      </c>
      <c r="H253" s="133">
        <v>403.33300000000003</v>
      </c>
      <c r="I253" s="134"/>
      <c r="J253" s="135">
        <f>ROUND(I253*H253,2)</f>
        <v>0</v>
      </c>
      <c r="K253" s="131" t="s">
        <v>138</v>
      </c>
      <c r="L253" s="33"/>
      <c r="M253" s="136" t="s">
        <v>3</v>
      </c>
      <c r="N253" s="137" t="s">
        <v>44</v>
      </c>
      <c r="P253" s="138">
        <f>O253*H253</f>
        <v>0</v>
      </c>
      <c r="Q253" s="138">
        <v>1.4999999999999999E-4</v>
      </c>
      <c r="R253" s="138">
        <f>Q253*H253</f>
        <v>6.0499949999999997E-2</v>
      </c>
      <c r="S253" s="138">
        <v>0</v>
      </c>
      <c r="T253" s="139">
        <f>S253*H253</f>
        <v>0</v>
      </c>
      <c r="AR253" s="140" t="s">
        <v>238</v>
      </c>
      <c r="AT253" s="140" t="s">
        <v>134</v>
      </c>
      <c r="AU253" s="140" t="s">
        <v>140</v>
      </c>
      <c r="AY253" s="18" t="s">
        <v>131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8" t="s">
        <v>140</v>
      </c>
      <c r="BK253" s="141">
        <f>ROUND(I253*H253,2)</f>
        <v>0</v>
      </c>
      <c r="BL253" s="18" t="s">
        <v>238</v>
      </c>
      <c r="BM253" s="140" t="s">
        <v>365</v>
      </c>
    </row>
    <row r="254" spans="2:65" s="1" customFormat="1" ht="11.25">
      <c r="B254" s="33"/>
      <c r="D254" s="142" t="s">
        <v>142</v>
      </c>
      <c r="F254" s="143" t="s">
        <v>366</v>
      </c>
      <c r="I254" s="144"/>
      <c r="L254" s="33"/>
      <c r="M254" s="145"/>
      <c r="T254" s="54"/>
      <c r="AT254" s="18" t="s">
        <v>142</v>
      </c>
      <c r="AU254" s="18" t="s">
        <v>140</v>
      </c>
    </row>
    <row r="255" spans="2:65" s="12" customFormat="1" ht="11.25">
      <c r="B255" s="146"/>
      <c r="D255" s="147" t="s">
        <v>144</v>
      </c>
      <c r="E255" s="148" t="s">
        <v>3</v>
      </c>
      <c r="F255" s="149" t="s">
        <v>367</v>
      </c>
      <c r="H255" s="148" t="s">
        <v>3</v>
      </c>
      <c r="I255" s="150"/>
      <c r="L255" s="146"/>
      <c r="M255" s="151"/>
      <c r="T255" s="152"/>
      <c r="AT255" s="148" t="s">
        <v>144</v>
      </c>
      <c r="AU255" s="148" t="s">
        <v>140</v>
      </c>
      <c r="AV255" s="12" t="s">
        <v>80</v>
      </c>
      <c r="AW255" s="12" t="s">
        <v>33</v>
      </c>
      <c r="AX255" s="12" t="s">
        <v>72</v>
      </c>
      <c r="AY255" s="148" t="s">
        <v>131</v>
      </c>
    </row>
    <row r="256" spans="2:65" s="13" customFormat="1" ht="11.25">
      <c r="B256" s="153"/>
      <c r="D256" s="147" t="s">
        <v>144</v>
      </c>
      <c r="E256" s="154" t="s">
        <v>3</v>
      </c>
      <c r="F256" s="155" t="s">
        <v>368</v>
      </c>
      <c r="H256" s="156">
        <v>403.33300000000003</v>
      </c>
      <c r="I256" s="157"/>
      <c r="L256" s="153"/>
      <c r="M256" s="158"/>
      <c r="T256" s="159"/>
      <c r="AT256" s="154" t="s">
        <v>144</v>
      </c>
      <c r="AU256" s="154" t="s">
        <v>140</v>
      </c>
      <c r="AV256" s="13" t="s">
        <v>140</v>
      </c>
      <c r="AW256" s="13" t="s">
        <v>33</v>
      </c>
      <c r="AX256" s="13" t="s">
        <v>80</v>
      </c>
      <c r="AY256" s="154" t="s">
        <v>131</v>
      </c>
    </row>
    <row r="257" spans="2:65" s="1" customFormat="1" ht="16.5" customHeight="1">
      <c r="B257" s="128"/>
      <c r="C257" s="167" t="s">
        <v>369</v>
      </c>
      <c r="D257" s="167" t="s">
        <v>279</v>
      </c>
      <c r="E257" s="168" t="s">
        <v>370</v>
      </c>
      <c r="F257" s="169" t="s">
        <v>371</v>
      </c>
      <c r="G257" s="170" t="s">
        <v>352</v>
      </c>
      <c r="H257" s="171">
        <v>1.0669999999999999</v>
      </c>
      <c r="I257" s="172"/>
      <c r="J257" s="173">
        <f>ROUND(I257*H257,2)</f>
        <v>0</v>
      </c>
      <c r="K257" s="169" t="s">
        <v>138</v>
      </c>
      <c r="L257" s="174"/>
      <c r="M257" s="175" t="s">
        <v>3</v>
      </c>
      <c r="N257" s="176" t="s">
        <v>44</v>
      </c>
      <c r="P257" s="138">
        <f>O257*H257</f>
        <v>0</v>
      </c>
      <c r="Q257" s="138">
        <v>0.55000000000000004</v>
      </c>
      <c r="R257" s="138">
        <f>Q257*H257</f>
        <v>0.58684999999999998</v>
      </c>
      <c r="S257" s="138">
        <v>0</v>
      </c>
      <c r="T257" s="139">
        <f>S257*H257</f>
        <v>0</v>
      </c>
      <c r="AR257" s="140" t="s">
        <v>282</v>
      </c>
      <c r="AT257" s="140" t="s">
        <v>279</v>
      </c>
      <c r="AU257" s="140" t="s">
        <v>140</v>
      </c>
      <c r="AY257" s="18" t="s">
        <v>131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8" t="s">
        <v>140</v>
      </c>
      <c r="BK257" s="141">
        <f>ROUND(I257*H257,2)</f>
        <v>0</v>
      </c>
      <c r="BL257" s="18" t="s">
        <v>238</v>
      </c>
      <c r="BM257" s="140" t="s">
        <v>372</v>
      </c>
    </row>
    <row r="258" spans="2:65" s="13" customFormat="1" ht="11.25">
      <c r="B258" s="153"/>
      <c r="D258" s="147" t="s">
        <v>144</v>
      </c>
      <c r="E258" s="154" t="s">
        <v>3</v>
      </c>
      <c r="F258" s="155" t="s">
        <v>373</v>
      </c>
      <c r="H258" s="156">
        <v>1.0669999999999999</v>
      </c>
      <c r="I258" s="157"/>
      <c r="L258" s="153"/>
      <c r="M258" s="158"/>
      <c r="T258" s="159"/>
      <c r="AT258" s="154" t="s">
        <v>144</v>
      </c>
      <c r="AU258" s="154" t="s">
        <v>140</v>
      </c>
      <c r="AV258" s="13" t="s">
        <v>140</v>
      </c>
      <c r="AW258" s="13" t="s">
        <v>33</v>
      </c>
      <c r="AX258" s="13" t="s">
        <v>80</v>
      </c>
      <c r="AY258" s="154" t="s">
        <v>131</v>
      </c>
    </row>
    <row r="259" spans="2:65" s="1" customFormat="1" ht="24.2" customHeight="1">
      <c r="B259" s="128"/>
      <c r="C259" s="129" t="s">
        <v>374</v>
      </c>
      <c r="D259" s="129" t="s">
        <v>134</v>
      </c>
      <c r="E259" s="130" t="s">
        <v>375</v>
      </c>
      <c r="F259" s="131" t="s">
        <v>376</v>
      </c>
      <c r="G259" s="132" t="s">
        <v>137</v>
      </c>
      <c r="H259" s="133">
        <v>59</v>
      </c>
      <c r="I259" s="134"/>
      <c r="J259" s="135">
        <f>ROUND(I259*H259,2)</f>
        <v>0</v>
      </c>
      <c r="K259" s="131" t="s">
        <v>138</v>
      </c>
      <c r="L259" s="33"/>
      <c r="M259" s="136" t="s">
        <v>3</v>
      </c>
      <c r="N259" s="137" t="s">
        <v>44</v>
      </c>
      <c r="P259" s="138">
        <f>O259*H259</f>
        <v>0</v>
      </c>
      <c r="Q259" s="138">
        <v>1.396E-2</v>
      </c>
      <c r="R259" s="138">
        <f>Q259*H259</f>
        <v>0.82364000000000004</v>
      </c>
      <c r="S259" s="138">
        <v>0</v>
      </c>
      <c r="T259" s="139">
        <f>S259*H259</f>
        <v>0</v>
      </c>
      <c r="AR259" s="140" t="s">
        <v>238</v>
      </c>
      <c r="AT259" s="140" t="s">
        <v>134</v>
      </c>
      <c r="AU259" s="140" t="s">
        <v>140</v>
      </c>
      <c r="AY259" s="18" t="s">
        <v>131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8" t="s">
        <v>140</v>
      </c>
      <c r="BK259" s="141">
        <f>ROUND(I259*H259,2)</f>
        <v>0</v>
      </c>
      <c r="BL259" s="18" t="s">
        <v>238</v>
      </c>
      <c r="BM259" s="140" t="s">
        <v>377</v>
      </c>
    </row>
    <row r="260" spans="2:65" s="1" customFormat="1" ht="11.25">
      <c r="B260" s="33"/>
      <c r="D260" s="142" t="s">
        <v>142</v>
      </c>
      <c r="F260" s="143" t="s">
        <v>378</v>
      </c>
      <c r="I260" s="144"/>
      <c r="L260" s="33"/>
      <c r="M260" s="145"/>
      <c r="T260" s="54"/>
      <c r="AT260" s="18" t="s">
        <v>142</v>
      </c>
      <c r="AU260" s="18" t="s">
        <v>140</v>
      </c>
    </row>
    <row r="261" spans="2:65" s="12" customFormat="1" ht="11.25">
      <c r="B261" s="146"/>
      <c r="D261" s="147" t="s">
        <v>144</v>
      </c>
      <c r="E261" s="148" t="s">
        <v>3</v>
      </c>
      <c r="F261" s="149" t="s">
        <v>379</v>
      </c>
      <c r="H261" s="148" t="s">
        <v>3</v>
      </c>
      <c r="I261" s="150"/>
      <c r="L261" s="146"/>
      <c r="M261" s="151"/>
      <c r="T261" s="152"/>
      <c r="AT261" s="148" t="s">
        <v>144</v>
      </c>
      <c r="AU261" s="148" t="s">
        <v>140</v>
      </c>
      <c r="AV261" s="12" t="s">
        <v>80</v>
      </c>
      <c r="AW261" s="12" t="s">
        <v>33</v>
      </c>
      <c r="AX261" s="12" t="s">
        <v>72</v>
      </c>
      <c r="AY261" s="148" t="s">
        <v>131</v>
      </c>
    </row>
    <row r="262" spans="2:65" s="13" customFormat="1" ht="11.25">
      <c r="B262" s="153"/>
      <c r="D262" s="147" t="s">
        <v>144</v>
      </c>
      <c r="E262" s="154" t="s">
        <v>3</v>
      </c>
      <c r="F262" s="155" t="s">
        <v>380</v>
      </c>
      <c r="H262" s="156">
        <v>59</v>
      </c>
      <c r="I262" s="157"/>
      <c r="L262" s="153"/>
      <c r="M262" s="158"/>
      <c r="T262" s="159"/>
      <c r="AT262" s="154" t="s">
        <v>144</v>
      </c>
      <c r="AU262" s="154" t="s">
        <v>140</v>
      </c>
      <c r="AV262" s="13" t="s">
        <v>140</v>
      </c>
      <c r="AW262" s="13" t="s">
        <v>33</v>
      </c>
      <c r="AX262" s="13" t="s">
        <v>80</v>
      </c>
      <c r="AY262" s="154" t="s">
        <v>131</v>
      </c>
    </row>
    <row r="263" spans="2:65" s="1" customFormat="1" ht="24.2" customHeight="1">
      <c r="B263" s="128"/>
      <c r="C263" s="129" t="s">
        <v>381</v>
      </c>
      <c r="D263" s="129" t="s">
        <v>134</v>
      </c>
      <c r="E263" s="130" t="s">
        <v>382</v>
      </c>
      <c r="F263" s="131" t="s">
        <v>383</v>
      </c>
      <c r="G263" s="132" t="s">
        <v>352</v>
      </c>
      <c r="H263" s="133">
        <v>14.77</v>
      </c>
      <c r="I263" s="134"/>
      <c r="J263" s="135">
        <f>ROUND(I263*H263,2)</f>
        <v>0</v>
      </c>
      <c r="K263" s="131" t="s">
        <v>138</v>
      </c>
      <c r="L263" s="33"/>
      <c r="M263" s="136" t="s">
        <v>3</v>
      </c>
      <c r="N263" s="137" t="s">
        <v>44</v>
      </c>
      <c r="P263" s="138">
        <f>O263*H263</f>
        <v>0</v>
      </c>
      <c r="Q263" s="138">
        <v>2.2839999999999999E-2</v>
      </c>
      <c r="R263" s="138">
        <f>Q263*H263</f>
        <v>0.3373468</v>
      </c>
      <c r="S263" s="138">
        <v>0</v>
      </c>
      <c r="T263" s="139">
        <f>S263*H263</f>
        <v>0</v>
      </c>
      <c r="AR263" s="140" t="s">
        <v>238</v>
      </c>
      <c r="AT263" s="140" t="s">
        <v>134</v>
      </c>
      <c r="AU263" s="140" t="s">
        <v>140</v>
      </c>
      <c r="AY263" s="18" t="s">
        <v>131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8" t="s">
        <v>140</v>
      </c>
      <c r="BK263" s="141">
        <f>ROUND(I263*H263,2)</f>
        <v>0</v>
      </c>
      <c r="BL263" s="18" t="s">
        <v>238</v>
      </c>
      <c r="BM263" s="140" t="s">
        <v>384</v>
      </c>
    </row>
    <row r="264" spans="2:65" s="1" customFormat="1" ht="11.25">
      <c r="B264" s="33"/>
      <c r="D264" s="142" t="s">
        <v>142</v>
      </c>
      <c r="F264" s="143" t="s">
        <v>385</v>
      </c>
      <c r="I264" s="144"/>
      <c r="L264" s="33"/>
      <c r="M264" s="145"/>
      <c r="T264" s="54"/>
      <c r="AT264" s="18" t="s">
        <v>142</v>
      </c>
      <c r="AU264" s="18" t="s">
        <v>140</v>
      </c>
    </row>
    <row r="265" spans="2:65" s="13" customFormat="1" ht="11.25">
      <c r="B265" s="153"/>
      <c r="D265" s="147" t="s">
        <v>144</v>
      </c>
      <c r="E265" s="154" t="s">
        <v>3</v>
      </c>
      <c r="F265" s="155" t="s">
        <v>386</v>
      </c>
      <c r="H265" s="156">
        <v>13.8</v>
      </c>
      <c r="I265" s="157"/>
      <c r="L265" s="153"/>
      <c r="M265" s="158"/>
      <c r="T265" s="159"/>
      <c r="AT265" s="154" t="s">
        <v>144</v>
      </c>
      <c r="AU265" s="154" t="s">
        <v>140</v>
      </c>
      <c r="AV265" s="13" t="s">
        <v>140</v>
      </c>
      <c r="AW265" s="13" t="s">
        <v>33</v>
      </c>
      <c r="AX265" s="13" t="s">
        <v>72</v>
      </c>
      <c r="AY265" s="154" t="s">
        <v>131</v>
      </c>
    </row>
    <row r="266" spans="2:65" s="13" customFormat="1" ht="11.25">
      <c r="B266" s="153"/>
      <c r="D266" s="147" t="s">
        <v>144</v>
      </c>
      <c r="E266" s="154" t="s">
        <v>3</v>
      </c>
      <c r="F266" s="155" t="s">
        <v>387</v>
      </c>
      <c r="H266" s="156">
        <v>0.97</v>
      </c>
      <c r="I266" s="157"/>
      <c r="L266" s="153"/>
      <c r="M266" s="158"/>
      <c r="T266" s="159"/>
      <c r="AT266" s="154" t="s">
        <v>144</v>
      </c>
      <c r="AU266" s="154" t="s">
        <v>140</v>
      </c>
      <c r="AV266" s="13" t="s">
        <v>140</v>
      </c>
      <c r="AW266" s="13" t="s">
        <v>33</v>
      </c>
      <c r="AX266" s="13" t="s">
        <v>72</v>
      </c>
      <c r="AY266" s="154" t="s">
        <v>131</v>
      </c>
    </row>
    <row r="267" spans="2:65" s="14" customFormat="1" ht="11.25">
      <c r="B267" s="160"/>
      <c r="D267" s="147" t="s">
        <v>144</v>
      </c>
      <c r="E267" s="161" t="s">
        <v>3</v>
      </c>
      <c r="F267" s="162" t="s">
        <v>159</v>
      </c>
      <c r="H267" s="163">
        <v>14.77</v>
      </c>
      <c r="I267" s="164"/>
      <c r="L267" s="160"/>
      <c r="M267" s="165"/>
      <c r="T267" s="166"/>
      <c r="AT267" s="161" t="s">
        <v>144</v>
      </c>
      <c r="AU267" s="161" t="s">
        <v>140</v>
      </c>
      <c r="AV267" s="14" t="s">
        <v>139</v>
      </c>
      <c r="AW267" s="14" t="s">
        <v>33</v>
      </c>
      <c r="AX267" s="14" t="s">
        <v>80</v>
      </c>
      <c r="AY267" s="161" t="s">
        <v>131</v>
      </c>
    </row>
    <row r="268" spans="2:65" s="1" customFormat="1" ht="24.2" customHeight="1">
      <c r="B268" s="128"/>
      <c r="C268" s="129" t="s">
        <v>388</v>
      </c>
      <c r="D268" s="129" t="s">
        <v>134</v>
      </c>
      <c r="E268" s="130" t="s">
        <v>389</v>
      </c>
      <c r="F268" s="131" t="s">
        <v>390</v>
      </c>
      <c r="G268" s="132" t="s">
        <v>336</v>
      </c>
      <c r="H268" s="184"/>
      <c r="I268" s="134"/>
      <c r="J268" s="135">
        <f>ROUND(I268*H268,2)</f>
        <v>0</v>
      </c>
      <c r="K268" s="131" t="s">
        <v>138</v>
      </c>
      <c r="L268" s="33"/>
      <c r="M268" s="136" t="s">
        <v>3</v>
      </c>
      <c r="N268" s="137" t="s">
        <v>44</v>
      </c>
      <c r="P268" s="138">
        <f>O268*H268</f>
        <v>0</v>
      </c>
      <c r="Q268" s="138">
        <v>0</v>
      </c>
      <c r="R268" s="138">
        <f>Q268*H268</f>
        <v>0</v>
      </c>
      <c r="S268" s="138">
        <v>0</v>
      </c>
      <c r="T268" s="139">
        <f>S268*H268</f>
        <v>0</v>
      </c>
      <c r="AR268" s="140" t="s">
        <v>238</v>
      </c>
      <c r="AT268" s="140" t="s">
        <v>134</v>
      </c>
      <c r="AU268" s="140" t="s">
        <v>140</v>
      </c>
      <c r="AY268" s="18" t="s">
        <v>131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8" t="s">
        <v>140</v>
      </c>
      <c r="BK268" s="141">
        <f>ROUND(I268*H268,2)</f>
        <v>0</v>
      </c>
      <c r="BL268" s="18" t="s">
        <v>238</v>
      </c>
      <c r="BM268" s="140" t="s">
        <v>391</v>
      </c>
    </row>
    <row r="269" spans="2:65" s="1" customFormat="1" ht="11.25">
      <c r="B269" s="33"/>
      <c r="D269" s="142" t="s">
        <v>142</v>
      </c>
      <c r="F269" s="143" t="s">
        <v>392</v>
      </c>
      <c r="I269" s="144"/>
      <c r="L269" s="33"/>
      <c r="M269" s="145"/>
      <c r="T269" s="54"/>
      <c r="AT269" s="18" t="s">
        <v>142</v>
      </c>
      <c r="AU269" s="18" t="s">
        <v>140</v>
      </c>
    </row>
    <row r="270" spans="2:65" s="11" customFormat="1" ht="22.9" customHeight="1">
      <c r="B270" s="116"/>
      <c r="D270" s="117" t="s">
        <v>71</v>
      </c>
      <c r="E270" s="126" t="s">
        <v>393</v>
      </c>
      <c r="F270" s="126" t="s">
        <v>394</v>
      </c>
      <c r="I270" s="119"/>
      <c r="J270" s="127">
        <f>BK270</f>
        <v>0</v>
      </c>
      <c r="L270" s="116"/>
      <c r="M270" s="121"/>
      <c r="P270" s="122">
        <f>SUM(P271:P282)</f>
        <v>0</v>
      </c>
      <c r="R270" s="122">
        <f>SUM(R271:R282)</f>
        <v>0.77902760000000004</v>
      </c>
      <c r="T270" s="123">
        <f>SUM(T271:T282)</f>
        <v>0</v>
      </c>
      <c r="AR270" s="117" t="s">
        <v>140</v>
      </c>
      <c r="AT270" s="124" t="s">
        <v>71</v>
      </c>
      <c r="AU270" s="124" t="s">
        <v>80</v>
      </c>
      <c r="AY270" s="117" t="s">
        <v>131</v>
      </c>
      <c r="BK270" s="125">
        <f>SUM(BK271:BK282)</f>
        <v>0</v>
      </c>
    </row>
    <row r="271" spans="2:65" s="1" customFormat="1" ht="24.2" customHeight="1">
      <c r="B271" s="128"/>
      <c r="C271" s="129" t="s">
        <v>395</v>
      </c>
      <c r="D271" s="129" t="s">
        <v>134</v>
      </c>
      <c r="E271" s="130" t="s">
        <v>396</v>
      </c>
      <c r="F271" s="131" t="s">
        <v>397</v>
      </c>
      <c r="G271" s="132" t="s">
        <v>137</v>
      </c>
      <c r="H271" s="133">
        <v>44.39</v>
      </c>
      <c r="I271" s="134"/>
      <c r="J271" s="135">
        <f>ROUND(I271*H271,2)</f>
        <v>0</v>
      </c>
      <c r="K271" s="131" t="s">
        <v>138</v>
      </c>
      <c r="L271" s="33"/>
      <c r="M271" s="136" t="s">
        <v>3</v>
      </c>
      <c r="N271" s="137" t="s">
        <v>44</v>
      </c>
      <c r="P271" s="138">
        <f>O271*H271</f>
        <v>0</v>
      </c>
      <c r="Q271" s="138">
        <v>1E-4</v>
      </c>
      <c r="R271" s="138">
        <f>Q271*H271</f>
        <v>4.4390000000000002E-3</v>
      </c>
      <c r="S271" s="138">
        <v>0</v>
      </c>
      <c r="T271" s="139">
        <f>S271*H271</f>
        <v>0</v>
      </c>
      <c r="AR271" s="140" t="s">
        <v>238</v>
      </c>
      <c r="AT271" s="140" t="s">
        <v>134</v>
      </c>
      <c r="AU271" s="140" t="s">
        <v>140</v>
      </c>
      <c r="AY271" s="18" t="s">
        <v>131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8" t="s">
        <v>140</v>
      </c>
      <c r="BK271" s="141">
        <f>ROUND(I271*H271,2)</f>
        <v>0</v>
      </c>
      <c r="BL271" s="18" t="s">
        <v>238</v>
      </c>
      <c r="BM271" s="140" t="s">
        <v>398</v>
      </c>
    </row>
    <row r="272" spans="2:65" s="1" customFormat="1" ht="11.25">
      <c r="B272" s="33"/>
      <c r="D272" s="142" t="s">
        <v>142</v>
      </c>
      <c r="F272" s="143" t="s">
        <v>399</v>
      </c>
      <c r="I272" s="144"/>
      <c r="L272" s="33"/>
      <c r="M272" s="145"/>
      <c r="T272" s="54"/>
      <c r="AT272" s="18" t="s">
        <v>142</v>
      </c>
      <c r="AU272" s="18" t="s">
        <v>140</v>
      </c>
    </row>
    <row r="273" spans="2:65" s="12" customFormat="1" ht="11.25">
      <c r="B273" s="146"/>
      <c r="D273" s="147" t="s">
        <v>144</v>
      </c>
      <c r="E273" s="148" t="s">
        <v>3</v>
      </c>
      <c r="F273" s="149" t="s">
        <v>400</v>
      </c>
      <c r="H273" s="148" t="s">
        <v>3</v>
      </c>
      <c r="I273" s="150"/>
      <c r="L273" s="146"/>
      <c r="M273" s="151"/>
      <c r="T273" s="152"/>
      <c r="AT273" s="148" t="s">
        <v>144</v>
      </c>
      <c r="AU273" s="148" t="s">
        <v>140</v>
      </c>
      <c r="AV273" s="12" t="s">
        <v>80</v>
      </c>
      <c r="AW273" s="12" t="s">
        <v>33</v>
      </c>
      <c r="AX273" s="12" t="s">
        <v>72</v>
      </c>
      <c r="AY273" s="148" t="s">
        <v>131</v>
      </c>
    </row>
    <row r="274" spans="2:65" s="13" customFormat="1" ht="11.25">
      <c r="B274" s="153"/>
      <c r="D274" s="147" t="s">
        <v>144</v>
      </c>
      <c r="E274" s="154" t="s">
        <v>3</v>
      </c>
      <c r="F274" s="155" t="s">
        <v>401</v>
      </c>
      <c r="H274" s="156">
        <v>44.39</v>
      </c>
      <c r="I274" s="157"/>
      <c r="L274" s="153"/>
      <c r="M274" s="158"/>
      <c r="T274" s="159"/>
      <c r="AT274" s="154" t="s">
        <v>144</v>
      </c>
      <c r="AU274" s="154" t="s">
        <v>140</v>
      </c>
      <c r="AV274" s="13" t="s">
        <v>140</v>
      </c>
      <c r="AW274" s="13" t="s">
        <v>33</v>
      </c>
      <c r="AX274" s="13" t="s">
        <v>80</v>
      </c>
      <c r="AY274" s="154" t="s">
        <v>131</v>
      </c>
    </row>
    <row r="275" spans="2:65" s="1" customFormat="1" ht="21.75" customHeight="1">
      <c r="B275" s="128"/>
      <c r="C275" s="129" t="s">
        <v>402</v>
      </c>
      <c r="D275" s="129" t="s">
        <v>134</v>
      </c>
      <c r="E275" s="130" t="s">
        <v>403</v>
      </c>
      <c r="F275" s="131" t="s">
        <v>404</v>
      </c>
      <c r="G275" s="132" t="s">
        <v>137</v>
      </c>
      <c r="H275" s="133">
        <v>45</v>
      </c>
      <c r="I275" s="134"/>
      <c r="J275" s="135">
        <f>ROUND(I275*H275,2)</f>
        <v>0</v>
      </c>
      <c r="K275" s="131" t="s">
        <v>138</v>
      </c>
      <c r="L275" s="33"/>
      <c r="M275" s="136" t="s">
        <v>3</v>
      </c>
      <c r="N275" s="137" t="s">
        <v>44</v>
      </c>
      <c r="P275" s="138">
        <f>O275*H275</f>
        <v>0</v>
      </c>
      <c r="Q275" s="138">
        <v>6.9999999999999999E-4</v>
      </c>
      <c r="R275" s="138">
        <f>Q275*H275</f>
        <v>3.15E-2</v>
      </c>
      <c r="S275" s="138">
        <v>0</v>
      </c>
      <c r="T275" s="139">
        <f>S275*H275</f>
        <v>0</v>
      </c>
      <c r="AR275" s="140" t="s">
        <v>238</v>
      </c>
      <c r="AT275" s="140" t="s">
        <v>134</v>
      </c>
      <c r="AU275" s="140" t="s">
        <v>140</v>
      </c>
      <c r="AY275" s="18" t="s">
        <v>131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8" t="s">
        <v>140</v>
      </c>
      <c r="BK275" s="141">
        <f>ROUND(I275*H275,2)</f>
        <v>0</v>
      </c>
      <c r="BL275" s="18" t="s">
        <v>238</v>
      </c>
      <c r="BM275" s="140" t="s">
        <v>405</v>
      </c>
    </row>
    <row r="276" spans="2:65" s="1" customFormat="1" ht="11.25">
      <c r="B276" s="33"/>
      <c r="D276" s="142" t="s">
        <v>142</v>
      </c>
      <c r="F276" s="143" t="s">
        <v>406</v>
      </c>
      <c r="I276" s="144"/>
      <c r="L276" s="33"/>
      <c r="M276" s="145"/>
      <c r="T276" s="54"/>
      <c r="AT276" s="18" t="s">
        <v>142</v>
      </c>
      <c r="AU276" s="18" t="s">
        <v>140</v>
      </c>
    </row>
    <row r="277" spans="2:65" s="1" customFormat="1" ht="24.2" customHeight="1">
      <c r="B277" s="128"/>
      <c r="C277" s="129" t="s">
        <v>407</v>
      </c>
      <c r="D277" s="129" t="s">
        <v>134</v>
      </c>
      <c r="E277" s="130" t="s">
        <v>408</v>
      </c>
      <c r="F277" s="131" t="s">
        <v>409</v>
      </c>
      <c r="G277" s="132" t="s">
        <v>137</v>
      </c>
      <c r="H277" s="133">
        <v>44.39</v>
      </c>
      <c r="I277" s="134"/>
      <c r="J277" s="135">
        <f>ROUND(I277*H277,2)</f>
        <v>0</v>
      </c>
      <c r="K277" s="131" t="s">
        <v>138</v>
      </c>
      <c r="L277" s="33"/>
      <c r="M277" s="136" t="s">
        <v>3</v>
      </c>
      <c r="N277" s="137" t="s">
        <v>44</v>
      </c>
      <c r="P277" s="138">
        <f>O277*H277</f>
        <v>0</v>
      </c>
      <c r="Q277" s="138">
        <v>1.6740000000000001E-2</v>
      </c>
      <c r="R277" s="138">
        <f>Q277*H277</f>
        <v>0.7430886000000001</v>
      </c>
      <c r="S277" s="138">
        <v>0</v>
      </c>
      <c r="T277" s="139">
        <f>S277*H277</f>
        <v>0</v>
      </c>
      <c r="AR277" s="140" t="s">
        <v>238</v>
      </c>
      <c r="AT277" s="140" t="s">
        <v>134</v>
      </c>
      <c r="AU277" s="140" t="s">
        <v>140</v>
      </c>
      <c r="AY277" s="18" t="s">
        <v>131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8" t="s">
        <v>140</v>
      </c>
      <c r="BK277" s="141">
        <f>ROUND(I277*H277,2)</f>
        <v>0</v>
      </c>
      <c r="BL277" s="18" t="s">
        <v>238</v>
      </c>
      <c r="BM277" s="140" t="s">
        <v>410</v>
      </c>
    </row>
    <row r="278" spans="2:65" s="1" customFormat="1" ht="11.25">
      <c r="B278" s="33"/>
      <c r="D278" s="142" t="s">
        <v>142</v>
      </c>
      <c r="F278" s="143" t="s">
        <v>411</v>
      </c>
      <c r="I278" s="144"/>
      <c r="L278" s="33"/>
      <c r="M278" s="145"/>
      <c r="T278" s="54"/>
      <c r="AT278" s="18" t="s">
        <v>142</v>
      </c>
      <c r="AU278" s="18" t="s">
        <v>140</v>
      </c>
    </row>
    <row r="279" spans="2:65" s="12" customFormat="1" ht="11.25">
      <c r="B279" s="146"/>
      <c r="D279" s="147" t="s">
        <v>144</v>
      </c>
      <c r="E279" s="148" t="s">
        <v>3</v>
      </c>
      <c r="F279" s="149" t="s">
        <v>400</v>
      </c>
      <c r="H279" s="148" t="s">
        <v>3</v>
      </c>
      <c r="I279" s="150"/>
      <c r="L279" s="146"/>
      <c r="M279" s="151"/>
      <c r="T279" s="152"/>
      <c r="AT279" s="148" t="s">
        <v>144</v>
      </c>
      <c r="AU279" s="148" t="s">
        <v>140</v>
      </c>
      <c r="AV279" s="12" t="s">
        <v>80</v>
      </c>
      <c r="AW279" s="12" t="s">
        <v>33</v>
      </c>
      <c r="AX279" s="12" t="s">
        <v>72</v>
      </c>
      <c r="AY279" s="148" t="s">
        <v>131</v>
      </c>
    </row>
    <row r="280" spans="2:65" s="13" customFormat="1" ht="11.25">
      <c r="B280" s="153"/>
      <c r="D280" s="147" t="s">
        <v>144</v>
      </c>
      <c r="E280" s="154" t="s">
        <v>3</v>
      </c>
      <c r="F280" s="155" t="s">
        <v>401</v>
      </c>
      <c r="H280" s="156">
        <v>44.39</v>
      </c>
      <c r="I280" s="157"/>
      <c r="L280" s="153"/>
      <c r="M280" s="158"/>
      <c r="T280" s="159"/>
      <c r="AT280" s="154" t="s">
        <v>144</v>
      </c>
      <c r="AU280" s="154" t="s">
        <v>140</v>
      </c>
      <c r="AV280" s="13" t="s">
        <v>140</v>
      </c>
      <c r="AW280" s="13" t="s">
        <v>33</v>
      </c>
      <c r="AX280" s="13" t="s">
        <v>80</v>
      </c>
      <c r="AY280" s="154" t="s">
        <v>131</v>
      </c>
    </row>
    <row r="281" spans="2:65" s="1" customFormat="1" ht="37.9" customHeight="1">
      <c r="B281" s="128"/>
      <c r="C281" s="129" t="s">
        <v>412</v>
      </c>
      <c r="D281" s="129" t="s">
        <v>134</v>
      </c>
      <c r="E281" s="130" t="s">
        <v>413</v>
      </c>
      <c r="F281" s="131" t="s">
        <v>414</v>
      </c>
      <c r="G281" s="132" t="s">
        <v>336</v>
      </c>
      <c r="H281" s="184"/>
      <c r="I281" s="134"/>
      <c r="J281" s="135">
        <f>ROUND(I281*H281,2)</f>
        <v>0</v>
      </c>
      <c r="K281" s="131" t="s">
        <v>138</v>
      </c>
      <c r="L281" s="33"/>
      <c r="M281" s="136" t="s">
        <v>3</v>
      </c>
      <c r="N281" s="137" t="s">
        <v>44</v>
      </c>
      <c r="P281" s="138">
        <f>O281*H281</f>
        <v>0</v>
      </c>
      <c r="Q281" s="138">
        <v>0</v>
      </c>
      <c r="R281" s="138">
        <f>Q281*H281</f>
        <v>0</v>
      </c>
      <c r="S281" s="138">
        <v>0</v>
      </c>
      <c r="T281" s="139">
        <f>S281*H281</f>
        <v>0</v>
      </c>
      <c r="AR281" s="140" t="s">
        <v>238</v>
      </c>
      <c r="AT281" s="140" t="s">
        <v>134</v>
      </c>
      <c r="AU281" s="140" t="s">
        <v>140</v>
      </c>
      <c r="AY281" s="18" t="s">
        <v>131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8" t="s">
        <v>140</v>
      </c>
      <c r="BK281" s="141">
        <f>ROUND(I281*H281,2)</f>
        <v>0</v>
      </c>
      <c r="BL281" s="18" t="s">
        <v>238</v>
      </c>
      <c r="BM281" s="140" t="s">
        <v>415</v>
      </c>
    </row>
    <row r="282" spans="2:65" s="1" customFormat="1" ht="11.25">
      <c r="B282" s="33"/>
      <c r="D282" s="142" t="s">
        <v>142</v>
      </c>
      <c r="F282" s="143" t="s">
        <v>416</v>
      </c>
      <c r="I282" s="144"/>
      <c r="L282" s="33"/>
      <c r="M282" s="145"/>
      <c r="T282" s="54"/>
      <c r="AT282" s="18" t="s">
        <v>142</v>
      </c>
      <c r="AU282" s="18" t="s">
        <v>140</v>
      </c>
    </row>
    <row r="283" spans="2:65" s="11" customFormat="1" ht="22.9" customHeight="1">
      <c r="B283" s="116"/>
      <c r="D283" s="117" t="s">
        <v>71</v>
      </c>
      <c r="E283" s="126" t="s">
        <v>417</v>
      </c>
      <c r="F283" s="126" t="s">
        <v>418</v>
      </c>
      <c r="I283" s="119"/>
      <c r="J283" s="127">
        <f>BK283</f>
        <v>0</v>
      </c>
      <c r="L283" s="116"/>
      <c r="M283" s="121"/>
      <c r="P283" s="122">
        <f>SUM(P284:P399)</f>
        <v>0</v>
      </c>
      <c r="R283" s="122">
        <f>SUM(R284:R399)</f>
        <v>3.7411816500000001</v>
      </c>
      <c r="T283" s="123">
        <f>SUM(T284:T399)</f>
        <v>1.0903024000000001</v>
      </c>
      <c r="AR283" s="117" t="s">
        <v>140</v>
      </c>
      <c r="AT283" s="124" t="s">
        <v>71</v>
      </c>
      <c r="AU283" s="124" t="s">
        <v>80</v>
      </c>
      <c r="AY283" s="117" t="s">
        <v>131</v>
      </c>
      <c r="BK283" s="125">
        <f>SUM(BK284:BK399)</f>
        <v>0</v>
      </c>
    </row>
    <row r="284" spans="2:65" s="1" customFormat="1" ht="16.5" customHeight="1">
      <c r="B284" s="128"/>
      <c r="C284" s="129" t="s">
        <v>419</v>
      </c>
      <c r="D284" s="129" t="s">
        <v>134</v>
      </c>
      <c r="E284" s="130" t="s">
        <v>420</v>
      </c>
      <c r="F284" s="131" t="s">
        <v>421</v>
      </c>
      <c r="G284" s="132" t="s">
        <v>137</v>
      </c>
      <c r="H284" s="133">
        <v>75.66</v>
      </c>
      <c r="I284" s="134"/>
      <c r="J284" s="135">
        <f>ROUND(I284*H284,2)</f>
        <v>0</v>
      </c>
      <c r="K284" s="131" t="s">
        <v>138</v>
      </c>
      <c r="L284" s="33"/>
      <c r="M284" s="136" t="s">
        <v>3</v>
      </c>
      <c r="N284" s="137" t="s">
        <v>44</v>
      </c>
      <c r="P284" s="138">
        <f>O284*H284</f>
        <v>0</v>
      </c>
      <c r="Q284" s="138">
        <v>0</v>
      </c>
      <c r="R284" s="138">
        <f>Q284*H284</f>
        <v>0</v>
      </c>
      <c r="S284" s="138">
        <v>5.94E-3</v>
      </c>
      <c r="T284" s="139">
        <f>S284*H284</f>
        <v>0.4494204</v>
      </c>
      <c r="AR284" s="140" t="s">
        <v>238</v>
      </c>
      <c r="AT284" s="140" t="s">
        <v>134</v>
      </c>
      <c r="AU284" s="140" t="s">
        <v>140</v>
      </c>
      <c r="AY284" s="18" t="s">
        <v>131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8" t="s">
        <v>140</v>
      </c>
      <c r="BK284" s="141">
        <f>ROUND(I284*H284,2)</f>
        <v>0</v>
      </c>
      <c r="BL284" s="18" t="s">
        <v>238</v>
      </c>
      <c r="BM284" s="140" t="s">
        <v>422</v>
      </c>
    </row>
    <row r="285" spans="2:65" s="1" customFormat="1" ht="11.25">
      <c r="B285" s="33"/>
      <c r="D285" s="142" t="s">
        <v>142</v>
      </c>
      <c r="F285" s="143" t="s">
        <v>423</v>
      </c>
      <c r="I285" s="144"/>
      <c r="L285" s="33"/>
      <c r="M285" s="145"/>
      <c r="T285" s="54"/>
      <c r="AT285" s="18" t="s">
        <v>142</v>
      </c>
      <c r="AU285" s="18" t="s">
        <v>140</v>
      </c>
    </row>
    <row r="286" spans="2:65" s="12" customFormat="1" ht="11.25">
      <c r="B286" s="146"/>
      <c r="D286" s="147" t="s">
        <v>144</v>
      </c>
      <c r="E286" s="148" t="s">
        <v>3</v>
      </c>
      <c r="F286" s="149" t="s">
        <v>424</v>
      </c>
      <c r="H286" s="148" t="s">
        <v>3</v>
      </c>
      <c r="I286" s="150"/>
      <c r="L286" s="146"/>
      <c r="M286" s="151"/>
      <c r="T286" s="152"/>
      <c r="AT286" s="148" t="s">
        <v>144</v>
      </c>
      <c r="AU286" s="148" t="s">
        <v>140</v>
      </c>
      <c r="AV286" s="12" t="s">
        <v>80</v>
      </c>
      <c r="AW286" s="12" t="s">
        <v>33</v>
      </c>
      <c r="AX286" s="12" t="s">
        <v>72</v>
      </c>
      <c r="AY286" s="148" t="s">
        <v>131</v>
      </c>
    </row>
    <row r="287" spans="2:65" s="13" customFormat="1" ht="11.25">
      <c r="B287" s="153"/>
      <c r="D287" s="147" t="s">
        <v>144</v>
      </c>
      <c r="E287" s="154" t="s">
        <v>3</v>
      </c>
      <c r="F287" s="155" t="s">
        <v>425</v>
      </c>
      <c r="H287" s="156">
        <v>17.5</v>
      </c>
      <c r="I287" s="157"/>
      <c r="L287" s="153"/>
      <c r="M287" s="158"/>
      <c r="T287" s="159"/>
      <c r="AT287" s="154" t="s">
        <v>144</v>
      </c>
      <c r="AU287" s="154" t="s">
        <v>140</v>
      </c>
      <c r="AV287" s="13" t="s">
        <v>140</v>
      </c>
      <c r="AW287" s="13" t="s">
        <v>33</v>
      </c>
      <c r="AX287" s="13" t="s">
        <v>72</v>
      </c>
      <c r="AY287" s="154" t="s">
        <v>131</v>
      </c>
    </row>
    <row r="288" spans="2:65" s="12" customFormat="1" ht="11.25">
      <c r="B288" s="146"/>
      <c r="D288" s="147" t="s">
        <v>144</v>
      </c>
      <c r="E288" s="148" t="s">
        <v>3</v>
      </c>
      <c r="F288" s="149" t="s">
        <v>426</v>
      </c>
      <c r="H288" s="148" t="s">
        <v>3</v>
      </c>
      <c r="I288" s="150"/>
      <c r="L288" s="146"/>
      <c r="M288" s="151"/>
      <c r="T288" s="152"/>
      <c r="AT288" s="148" t="s">
        <v>144</v>
      </c>
      <c r="AU288" s="148" t="s">
        <v>140</v>
      </c>
      <c r="AV288" s="12" t="s">
        <v>80</v>
      </c>
      <c r="AW288" s="12" t="s">
        <v>33</v>
      </c>
      <c r="AX288" s="12" t="s">
        <v>72</v>
      </c>
      <c r="AY288" s="148" t="s">
        <v>131</v>
      </c>
    </row>
    <row r="289" spans="2:65" s="13" customFormat="1" ht="11.25">
      <c r="B289" s="153"/>
      <c r="D289" s="147" t="s">
        <v>144</v>
      </c>
      <c r="E289" s="154" t="s">
        <v>3</v>
      </c>
      <c r="F289" s="155" t="s">
        <v>427</v>
      </c>
      <c r="H289" s="156">
        <v>20.9</v>
      </c>
      <c r="I289" s="157"/>
      <c r="L289" s="153"/>
      <c r="M289" s="158"/>
      <c r="T289" s="159"/>
      <c r="AT289" s="154" t="s">
        <v>144</v>
      </c>
      <c r="AU289" s="154" t="s">
        <v>140</v>
      </c>
      <c r="AV289" s="13" t="s">
        <v>140</v>
      </c>
      <c r="AW289" s="13" t="s">
        <v>33</v>
      </c>
      <c r="AX289" s="13" t="s">
        <v>72</v>
      </c>
      <c r="AY289" s="154" t="s">
        <v>131</v>
      </c>
    </row>
    <row r="290" spans="2:65" s="12" customFormat="1" ht="11.25">
      <c r="B290" s="146"/>
      <c r="D290" s="147" t="s">
        <v>144</v>
      </c>
      <c r="E290" s="148" t="s">
        <v>3</v>
      </c>
      <c r="F290" s="149" t="s">
        <v>426</v>
      </c>
      <c r="H290" s="148" t="s">
        <v>3</v>
      </c>
      <c r="I290" s="150"/>
      <c r="L290" s="146"/>
      <c r="M290" s="151"/>
      <c r="T290" s="152"/>
      <c r="AT290" s="148" t="s">
        <v>144</v>
      </c>
      <c r="AU290" s="148" t="s">
        <v>140</v>
      </c>
      <c r="AV290" s="12" t="s">
        <v>80</v>
      </c>
      <c r="AW290" s="12" t="s">
        <v>33</v>
      </c>
      <c r="AX290" s="12" t="s">
        <v>72</v>
      </c>
      <c r="AY290" s="148" t="s">
        <v>131</v>
      </c>
    </row>
    <row r="291" spans="2:65" s="13" customFormat="1" ht="11.25">
      <c r="B291" s="153"/>
      <c r="D291" s="147" t="s">
        <v>144</v>
      </c>
      <c r="E291" s="154" t="s">
        <v>3</v>
      </c>
      <c r="F291" s="155" t="s">
        <v>428</v>
      </c>
      <c r="H291" s="156">
        <v>12.96</v>
      </c>
      <c r="I291" s="157"/>
      <c r="L291" s="153"/>
      <c r="M291" s="158"/>
      <c r="T291" s="159"/>
      <c r="AT291" s="154" t="s">
        <v>144</v>
      </c>
      <c r="AU291" s="154" t="s">
        <v>140</v>
      </c>
      <c r="AV291" s="13" t="s">
        <v>140</v>
      </c>
      <c r="AW291" s="13" t="s">
        <v>33</v>
      </c>
      <c r="AX291" s="13" t="s">
        <v>72</v>
      </c>
      <c r="AY291" s="154" t="s">
        <v>131</v>
      </c>
    </row>
    <row r="292" spans="2:65" s="12" customFormat="1" ht="11.25">
      <c r="B292" s="146"/>
      <c r="D292" s="147" t="s">
        <v>144</v>
      </c>
      <c r="E292" s="148" t="s">
        <v>3</v>
      </c>
      <c r="F292" s="149" t="s">
        <v>429</v>
      </c>
      <c r="H292" s="148" t="s">
        <v>3</v>
      </c>
      <c r="I292" s="150"/>
      <c r="L292" s="146"/>
      <c r="M292" s="151"/>
      <c r="T292" s="152"/>
      <c r="AT292" s="148" t="s">
        <v>144</v>
      </c>
      <c r="AU292" s="148" t="s">
        <v>140</v>
      </c>
      <c r="AV292" s="12" t="s">
        <v>80</v>
      </c>
      <c r="AW292" s="12" t="s">
        <v>33</v>
      </c>
      <c r="AX292" s="12" t="s">
        <v>72</v>
      </c>
      <c r="AY292" s="148" t="s">
        <v>131</v>
      </c>
    </row>
    <row r="293" spans="2:65" s="13" customFormat="1" ht="11.25">
      <c r="B293" s="153"/>
      <c r="D293" s="147" t="s">
        <v>144</v>
      </c>
      <c r="E293" s="154" t="s">
        <v>3</v>
      </c>
      <c r="F293" s="155" t="s">
        <v>430</v>
      </c>
      <c r="H293" s="156">
        <v>24.3</v>
      </c>
      <c r="I293" s="157"/>
      <c r="L293" s="153"/>
      <c r="M293" s="158"/>
      <c r="T293" s="159"/>
      <c r="AT293" s="154" t="s">
        <v>144</v>
      </c>
      <c r="AU293" s="154" t="s">
        <v>140</v>
      </c>
      <c r="AV293" s="13" t="s">
        <v>140</v>
      </c>
      <c r="AW293" s="13" t="s">
        <v>33</v>
      </c>
      <c r="AX293" s="13" t="s">
        <v>72</v>
      </c>
      <c r="AY293" s="154" t="s">
        <v>131</v>
      </c>
    </row>
    <row r="294" spans="2:65" s="14" customFormat="1" ht="11.25">
      <c r="B294" s="160"/>
      <c r="D294" s="147" t="s">
        <v>144</v>
      </c>
      <c r="E294" s="161" t="s">
        <v>3</v>
      </c>
      <c r="F294" s="162" t="s">
        <v>159</v>
      </c>
      <c r="H294" s="163">
        <v>75.66</v>
      </c>
      <c r="I294" s="164"/>
      <c r="L294" s="160"/>
      <c r="M294" s="165"/>
      <c r="T294" s="166"/>
      <c r="AT294" s="161" t="s">
        <v>144</v>
      </c>
      <c r="AU294" s="161" t="s">
        <v>140</v>
      </c>
      <c r="AV294" s="14" t="s">
        <v>139</v>
      </c>
      <c r="AW294" s="14" t="s">
        <v>33</v>
      </c>
      <c r="AX294" s="14" t="s">
        <v>80</v>
      </c>
      <c r="AY294" s="161" t="s">
        <v>131</v>
      </c>
    </row>
    <row r="295" spans="2:65" s="1" customFormat="1" ht="16.5" customHeight="1">
      <c r="B295" s="128"/>
      <c r="C295" s="129" t="s">
        <v>180</v>
      </c>
      <c r="D295" s="129" t="s">
        <v>134</v>
      </c>
      <c r="E295" s="130" t="s">
        <v>431</v>
      </c>
      <c r="F295" s="131" t="s">
        <v>432</v>
      </c>
      <c r="G295" s="132" t="s">
        <v>364</v>
      </c>
      <c r="H295" s="133">
        <v>28</v>
      </c>
      <c r="I295" s="134"/>
      <c r="J295" s="135">
        <f>ROUND(I295*H295,2)</f>
        <v>0</v>
      </c>
      <c r="K295" s="131" t="s">
        <v>138</v>
      </c>
      <c r="L295" s="33"/>
      <c r="M295" s="136" t="s">
        <v>3</v>
      </c>
      <c r="N295" s="137" t="s">
        <v>44</v>
      </c>
      <c r="P295" s="138">
        <f>O295*H295</f>
        <v>0</v>
      </c>
      <c r="Q295" s="138">
        <v>0</v>
      </c>
      <c r="R295" s="138">
        <f>Q295*H295</f>
        <v>0</v>
      </c>
      <c r="S295" s="138">
        <v>3.48E-3</v>
      </c>
      <c r="T295" s="139">
        <f>S295*H295</f>
        <v>9.7439999999999999E-2</v>
      </c>
      <c r="AR295" s="140" t="s">
        <v>238</v>
      </c>
      <c r="AT295" s="140" t="s">
        <v>134</v>
      </c>
      <c r="AU295" s="140" t="s">
        <v>140</v>
      </c>
      <c r="AY295" s="18" t="s">
        <v>131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8" t="s">
        <v>140</v>
      </c>
      <c r="BK295" s="141">
        <f>ROUND(I295*H295,2)</f>
        <v>0</v>
      </c>
      <c r="BL295" s="18" t="s">
        <v>238</v>
      </c>
      <c r="BM295" s="140" t="s">
        <v>433</v>
      </c>
    </row>
    <row r="296" spans="2:65" s="1" customFormat="1" ht="11.25">
      <c r="B296" s="33"/>
      <c r="D296" s="142" t="s">
        <v>142</v>
      </c>
      <c r="F296" s="143" t="s">
        <v>434</v>
      </c>
      <c r="I296" s="144"/>
      <c r="L296" s="33"/>
      <c r="M296" s="145"/>
      <c r="T296" s="54"/>
      <c r="AT296" s="18" t="s">
        <v>142</v>
      </c>
      <c r="AU296" s="18" t="s">
        <v>140</v>
      </c>
    </row>
    <row r="297" spans="2:65" s="1" customFormat="1" ht="16.5" customHeight="1">
      <c r="B297" s="128"/>
      <c r="C297" s="129" t="s">
        <v>435</v>
      </c>
      <c r="D297" s="129" t="s">
        <v>134</v>
      </c>
      <c r="E297" s="130" t="s">
        <v>436</v>
      </c>
      <c r="F297" s="131" t="s">
        <v>437</v>
      </c>
      <c r="G297" s="132" t="s">
        <v>364</v>
      </c>
      <c r="H297" s="133">
        <v>43</v>
      </c>
      <c r="I297" s="134"/>
      <c r="J297" s="135">
        <f>ROUND(I297*H297,2)</f>
        <v>0</v>
      </c>
      <c r="K297" s="131" t="s">
        <v>138</v>
      </c>
      <c r="L297" s="33"/>
      <c r="M297" s="136" t="s">
        <v>3</v>
      </c>
      <c r="N297" s="137" t="s">
        <v>44</v>
      </c>
      <c r="P297" s="138">
        <f>O297*H297</f>
        <v>0</v>
      </c>
      <c r="Q297" s="138">
        <v>0</v>
      </c>
      <c r="R297" s="138">
        <f>Q297*H297</f>
        <v>0</v>
      </c>
      <c r="S297" s="138">
        <v>1.7700000000000001E-3</v>
      </c>
      <c r="T297" s="139">
        <f>S297*H297</f>
        <v>7.6109999999999997E-2</v>
      </c>
      <c r="AR297" s="140" t="s">
        <v>238</v>
      </c>
      <c r="AT297" s="140" t="s">
        <v>134</v>
      </c>
      <c r="AU297" s="140" t="s">
        <v>140</v>
      </c>
      <c r="AY297" s="18" t="s">
        <v>131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8" t="s">
        <v>140</v>
      </c>
      <c r="BK297" s="141">
        <f>ROUND(I297*H297,2)</f>
        <v>0</v>
      </c>
      <c r="BL297" s="18" t="s">
        <v>238</v>
      </c>
      <c r="BM297" s="140" t="s">
        <v>438</v>
      </c>
    </row>
    <row r="298" spans="2:65" s="1" customFormat="1" ht="11.25">
      <c r="B298" s="33"/>
      <c r="D298" s="142" t="s">
        <v>142</v>
      </c>
      <c r="F298" s="143" t="s">
        <v>439</v>
      </c>
      <c r="I298" s="144"/>
      <c r="L298" s="33"/>
      <c r="M298" s="145"/>
      <c r="T298" s="54"/>
      <c r="AT298" s="18" t="s">
        <v>142</v>
      </c>
      <c r="AU298" s="18" t="s">
        <v>140</v>
      </c>
    </row>
    <row r="299" spans="2:65" s="1" customFormat="1" ht="16.5" customHeight="1">
      <c r="B299" s="128"/>
      <c r="C299" s="129" t="s">
        <v>440</v>
      </c>
      <c r="D299" s="129" t="s">
        <v>134</v>
      </c>
      <c r="E299" s="130" t="s">
        <v>441</v>
      </c>
      <c r="F299" s="131" t="s">
        <v>442</v>
      </c>
      <c r="G299" s="132" t="s">
        <v>443</v>
      </c>
      <c r="H299" s="133">
        <v>1</v>
      </c>
      <c r="I299" s="134"/>
      <c r="J299" s="135">
        <f>ROUND(I299*H299,2)</f>
        <v>0</v>
      </c>
      <c r="K299" s="131" t="s">
        <v>138</v>
      </c>
      <c r="L299" s="33"/>
      <c r="M299" s="136" t="s">
        <v>3</v>
      </c>
      <c r="N299" s="137" t="s">
        <v>44</v>
      </c>
      <c r="P299" s="138">
        <f>O299*H299</f>
        <v>0</v>
      </c>
      <c r="Q299" s="138">
        <v>0</v>
      </c>
      <c r="R299" s="138">
        <f>Q299*H299</f>
        <v>0</v>
      </c>
      <c r="S299" s="138">
        <v>1.4999999999999999E-2</v>
      </c>
      <c r="T299" s="139">
        <f>S299*H299</f>
        <v>1.4999999999999999E-2</v>
      </c>
      <c r="AR299" s="140" t="s">
        <v>238</v>
      </c>
      <c r="AT299" s="140" t="s">
        <v>134</v>
      </c>
      <c r="AU299" s="140" t="s">
        <v>140</v>
      </c>
      <c r="AY299" s="18" t="s">
        <v>131</v>
      </c>
      <c r="BE299" s="141">
        <f>IF(N299="základní",J299,0)</f>
        <v>0</v>
      </c>
      <c r="BF299" s="141">
        <f>IF(N299="snížená",J299,0)</f>
        <v>0</v>
      </c>
      <c r="BG299" s="141">
        <f>IF(N299="zákl. přenesená",J299,0)</f>
        <v>0</v>
      </c>
      <c r="BH299" s="141">
        <f>IF(N299="sníž. přenesená",J299,0)</f>
        <v>0</v>
      </c>
      <c r="BI299" s="141">
        <f>IF(N299="nulová",J299,0)</f>
        <v>0</v>
      </c>
      <c r="BJ299" s="18" t="s">
        <v>140</v>
      </c>
      <c r="BK299" s="141">
        <f>ROUND(I299*H299,2)</f>
        <v>0</v>
      </c>
      <c r="BL299" s="18" t="s">
        <v>238</v>
      </c>
      <c r="BM299" s="140" t="s">
        <v>444</v>
      </c>
    </row>
    <row r="300" spans="2:65" s="1" customFormat="1" ht="11.25">
      <c r="B300" s="33"/>
      <c r="D300" s="142" t="s">
        <v>142</v>
      </c>
      <c r="F300" s="143" t="s">
        <v>445</v>
      </c>
      <c r="I300" s="144"/>
      <c r="L300" s="33"/>
      <c r="M300" s="145"/>
      <c r="T300" s="54"/>
      <c r="AT300" s="18" t="s">
        <v>142</v>
      </c>
      <c r="AU300" s="18" t="s">
        <v>140</v>
      </c>
    </row>
    <row r="301" spans="2:65" s="1" customFormat="1" ht="16.5" customHeight="1">
      <c r="B301" s="128"/>
      <c r="C301" s="129" t="s">
        <v>446</v>
      </c>
      <c r="D301" s="129" t="s">
        <v>134</v>
      </c>
      <c r="E301" s="130" t="s">
        <v>447</v>
      </c>
      <c r="F301" s="131" t="s">
        <v>448</v>
      </c>
      <c r="G301" s="132" t="s">
        <v>364</v>
      </c>
      <c r="H301" s="133">
        <v>22</v>
      </c>
      <c r="I301" s="134"/>
      <c r="J301" s="135">
        <f>ROUND(I301*H301,2)</f>
        <v>0</v>
      </c>
      <c r="K301" s="131" t="s">
        <v>138</v>
      </c>
      <c r="L301" s="33"/>
      <c r="M301" s="136" t="s">
        <v>3</v>
      </c>
      <c r="N301" s="137" t="s">
        <v>44</v>
      </c>
      <c r="P301" s="138">
        <f>O301*H301</f>
        <v>0</v>
      </c>
      <c r="Q301" s="138">
        <v>0</v>
      </c>
      <c r="R301" s="138">
        <f>Q301*H301</f>
        <v>0</v>
      </c>
      <c r="S301" s="138">
        <v>1.91E-3</v>
      </c>
      <c r="T301" s="139">
        <f>S301*H301</f>
        <v>4.2020000000000002E-2</v>
      </c>
      <c r="AR301" s="140" t="s">
        <v>238</v>
      </c>
      <c r="AT301" s="140" t="s">
        <v>134</v>
      </c>
      <c r="AU301" s="140" t="s">
        <v>140</v>
      </c>
      <c r="AY301" s="18" t="s">
        <v>131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8" t="s">
        <v>140</v>
      </c>
      <c r="BK301" s="141">
        <f>ROUND(I301*H301,2)</f>
        <v>0</v>
      </c>
      <c r="BL301" s="18" t="s">
        <v>238</v>
      </c>
      <c r="BM301" s="140" t="s">
        <v>449</v>
      </c>
    </row>
    <row r="302" spans="2:65" s="1" customFormat="1" ht="11.25">
      <c r="B302" s="33"/>
      <c r="D302" s="142" t="s">
        <v>142</v>
      </c>
      <c r="F302" s="143" t="s">
        <v>450</v>
      </c>
      <c r="I302" s="144"/>
      <c r="L302" s="33"/>
      <c r="M302" s="145"/>
      <c r="T302" s="54"/>
      <c r="AT302" s="18" t="s">
        <v>142</v>
      </c>
      <c r="AU302" s="18" t="s">
        <v>140</v>
      </c>
    </row>
    <row r="303" spans="2:65" s="1" customFormat="1" ht="16.5" customHeight="1">
      <c r="B303" s="128"/>
      <c r="C303" s="129" t="s">
        <v>451</v>
      </c>
      <c r="D303" s="129" t="s">
        <v>134</v>
      </c>
      <c r="E303" s="130" t="s">
        <v>452</v>
      </c>
      <c r="F303" s="131" t="s">
        <v>453</v>
      </c>
      <c r="G303" s="132" t="s">
        <v>364</v>
      </c>
      <c r="H303" s="133">
        <v>26.6</v>
      </c>
      <c r="I303" s="134"/>
      <c r="J303" s="135">
        <f>ROUND(I303*H303,2)</f>
        <v>0</v>
      </c>
      <c r="K303" s="131" t="s">
        <v>138</v>
      </c>
      <c r="L303" s="33"/>
      <c r="M303" s="136" t="s">
        <v>3</v>
      </c>
      <c r="N303" s="137" t="s">
        <v>44</v>
      </c>
      <c r="P303" s="138">
        <f>O303*H303</f>
        <v>0</v>
      </c>
      <c r="Q303" s="138">
        <v>0</v>
      </c>
      <c r="R303" s="138">
        <f>Q303*H303</f>
        <v>0</v>
      </c>
      <c r="S303" s="138">
        <v>1.67E-3</v>
      </c>
      <c r="T303" s="139">
        <f>S303*H303</f>
        <v>4.4422000000000003E-2</v>
      </c>
      <c r="AR303" s="140" t="s">
        <v>238</v>
      </c>
      <c r="AT303" s="140" t="s">
        <v>134</v>
      </c>
      <c r="AU303" s="140" t="s">
        <v>140</v>
      </c>
      <c r="AY303" s="18" t="s">
        <v>131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140</v>
      </c>
      <c r="BK303" s="141">
        <f>ROUND(I303*H303,2)</f>
        <v>0</v>
      </c>
      <c r="BL303" s="18" t="s">
        <v>238</v>
      </c>
      <c r="BM303" s="140" t="s">
        <v>454</v>
      </c>
    </row>
    <row r="304" spans="2:65" s="1" customFormat="1" ht="11.25">
      <c r="B304" s="33"/>
      <c r="D304" s="142" t="s">
        <v>142</v>
      </c>
      <c r="F304" s="143" t="s">
        <v>455</v>
      </c>
      <c r="I304" s="144"/>
      <c r="L304" s="33"/>
      <c r="M304" s="145"/>
      <c r="T304" s="54"/>
      <c r="AT304" s="18" t="s">
        <v>142</v>
      </c>
      <c r="AU304" s="18" t="s">
        <v>140</v>
      </c>
    </row>
    <row r="305" spans="2:65" s="1" customFormat="1" ht="16.5" customHeight="1">
      <c r="B305" s="128"/>
      <c r="C305" s="129" t="s">
        <v>456</v>
      </c>
      <c r="D305" s="129" t="s">
        <v>134</v>
      </c>
      <c r="E305" s="130" t="s">
        <v>457</v>
      </c>
      <c r="F305" s="131" t="s">
        <v>458</v>
      </c>
      <c r="G305" s="132" t="s">
        <v>364</v>
      </c>
      <c r="H305" s="133">
        <v>6</v>
      </c>
      <c r="I305" s="134"/>
      <c r="J305" s="135">
        <f>ROUND(I305*H305,2)</f>
        <v>0</v>
      </c>
      <c r="K305" s="131" t="s">
        <v>138</v>
      </c>
      <c r="L305" s="33"/>
      <c r="M305" s="136" t="s">
        <v>3</v>
      </c>
      <c r="N305" s="137" t="s">
        <v>44</v>
      </c>
      <c r="P305" s="138">
        <f>O305*H305</f>
        <v>0</v>
      </c>
      <c r="Q305" s="138">
        <v>0</v>
      </c>
      <c r="R305" s="138">
        <f>Q305*H305</f>
        <v>0</v>
      </c>
      <c r="S305" s="138">
        <v>2.2300000000000002E-3</v>
      </c>
      <c r="T305" s="139">
        <f>S305*H305</f>
        <v>1.3380000000000001E-2</v>
      </c>
      <c r="AR305" s="140" t="s">
        <v>238</v>
      </c>
      <c r="AT305" s="140" t="s">
        <v>134</v>
      </c>
      <c r="AU305" s="140" t="s">
        <v>140</v>
      </c>
      <c r="AY305" s="18" t="s">
        <v>131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8" t="s">
        <v>140</v>
      </c>
      <c r="BK305" s="141">
        <f>ROUND(I305*H305,2)</f>
        <v>0</v>
      </c>
      <c r="BL305" s="18" t="s">
        <v>238</v>
      </c>
      <c r="BM305" s="140" t="s">
        <v>459</v>
      </c>
    </row>
    <row r="306" spans="2:65" s="1" customFormat="1" ht="11.25">
      <c r="B306" s="33"/>
      <c r="D306" s="142" t="s">
        <v>142</v>
      </c>
      <c r="F306" s="143" t="s">
        <v>460</v>
      </c>
      <c r="I306" s="144"/>
      <c r="L306" s="33"/>
      <c r="M306" s="145"/>
      <c r="T306" s="54"/>
      <c r="AT306" s="18" t="s">
        <v>142</v>
      </c>
      <c r="AU306" s="18" t="s">
        <v>140</v>
      </c>
    </row>
    <row r="307" spans="2:65" s="1" customFormat="1" ht="16.5" customHeight="1">
      <c r="B307" s="128"/>
      <c r="C307" s="129" t="s">
        <v>461</v>
      </c>
      <c r="D307" s="129" t="s">
        <v>134</v>
      </c>
      <c r="E307" s="130" t="s">
        <v>462</v>
      </c>
      <c r="F307" s="131" t="s">
        <v>463</v>
      </c>
      <c r="G307" s="132" t="s">
        <v>364</v>
      </c>
      <c r="H307" s="133">
        <v>27</v>
      </c>
      <c r="I307" s="134"/>
      <c r="J307" s="135">
        <f>ROUND(I307*H307,2)</f>
        <v>0</v>
      </c>
      <c r="K307" s="131" t="s">
        <v>138</v>
      </c>
      <c r="L307" s="33"/>
      <c r="M307" s="136" t="s">
        <v>3</v>
      </c>
      <c r="N307" s="137" t="s">
        <v>44</v>
      </c>
      <c r="P307" s="138">
        <f>O307*H307</f>
        <v>0</v>
      </c>
      <c r="Q307" s="138">
        <v>0</v>
      </c>
      <c r="R307" s="138">
        <f>Q307*H307</f>
        <v>0</v>
      </c>
      <c r="S307" s="138">
        <v>1.75E-3</v>
      </c>
      <c r="T307" s="139">
        <f>S307*H307</f>
        <v>4.725E-2</v>
      </c>
      <c r="AR307" s="140" t="s">
        <v>238</v>
      </c>
      <c r="AT307" s="140" t="s">
        <v>134</v>
      </c>
      <c r="AU307" s="140" t="s">
        <v>140</v>
      </c>
      <c r="AY307" s="18" t="s">
        <v>131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140</v>
      </c>
      <c r="BK307" s="141">
        <f>ROUND(I307*H307,2)</f>
        <v>0</v>
      </c>
      <c r="BL307" s="18" t="s">
        <v>238</v>
      </c>
      <c r="BM307" s="140" t="s">
        <v>464</v>
      </c>
    </row>
    <row r="308" spans="2:65" s="1" customFormat="1" ht="11.25">
      <c r="B308" s="33"/>
      <c r="D308" s="142" t="s">
        <v>142</v>
      </c>
      <c r="F308" s="143" t="s">
        <v>465</v>
      </c>
      <c r="I308" s="144"/>
      <c r="L308" s="33"/>
      <c r="M308" s="145"/>
      <c r="T308" s="54"/>
      <c r="AT308" s="18" t="s">
        <v>142</v>
      </c>
      <c r="AU308" s="18" t="s">
        <v>140</v>
      </c>
    </row>
    <row r="309" spans="2:65" s="1" customFormat="1" ht="24.2" customHeight="1">
      <c r="B309" s="128"/>
      <c r="C309" s="129" t="s">
        <v>466</v>
      </c>
      <c r="D309" s="129" t="s">
        <v>134</v>
      </c>
      <c r="E309" s="130" t="s">
        <v>467</v>
      </c>
      <c r="F309" s="131" t="s">
        <v>468</v>
      </c>
      <c r="G309" s="132" t="s">
        <v>443</v>
      </c>
      <c r="H309" s="133">
        <v>13</v>
      </c>
      <c r="I309" s="134"/>
      <c r="J309" s="135">
        <f>ROUND(I309*H309,2)</f>
        <v>0</v>
      </c>
      <c r="K309" s="131" t="s">
        <v>138</v>
      </c>
      <c r="L309" s="33"/>
      <c r="M309" s="136" t="s">
        <v>3</v>
      </c>
      <c r="N309" s="137" t="s">
        <v>44</v>
      </c>
      <c r="P309" s="138">
        <f>O309*H309</f>
        <v>0</v>
      </c>
      <c r="Q309" s="138">
        <v>0</v>
      </c>
      <c r="R309" s="138">
        <f>Q309*H309</f>
        <v>0</v>
      </c>
      <c r="S309" s="138">
        <v>1.8799999999999999E-3</v>
      </c>
      <c r="T309" s="139">
        <f>S309*H309</f>
        <v>2.444E-2</v>
      </c>
      <c r="AR309" s="140" t="s">
        <v>238</v>
      </c>
      <c r="AT309" s="140" t="s">
        <v>134</v>
      </c>
      <c r="AU309" s="140" t="s">
        <v>140</v>
      </c>
      <c r="AY309" s="18" t="s">
        <v>131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8" t="s">
        <v>140</v>
      </c>
      <c r="BK309" s="141">
        <f>ROUND(I309*H309,2)</f>
        <v>0</v>
      </c>
      <c r="BL309" s="18" t="s">
        <v>238</v>
      </c>
      <c r="BM309" s="140" t="s">
        <v>469</v>
      </c>
    </row>
    <row r="310" spans="2:65" s="1" customFormat="1" ht="11.25">
      <c r="B310" s="33"/>
      <c r="D310" s="142" t="s">
        <v>142</v>
      </c>
      <c r="F310" s="143" t="s">
        <v>470</v>
      </c>
      <c r="I310" s="144"/>
      <c r="L310" s="33"/>
      <c r="M310" s="145"/>
      <c r="T310" s="54"/>
      <c r="AT310" s="18" t="s">
        <v>142</v>
      </c>
      <c r="AU310" s="18" t="s">
        <v>140</v>
      </c>
    </row>
    <row r="311" spans="2:65" s="1" customFormat="1" ht="16.5" customHeight="1">
      <c r="B311" s="128"/>
      <c r="C311" s="129" t="s">
        <v>471</v>
      </c>
      <c r="D311" s="129" t="s">
        <v>134</v>
      </c>
      <c r="E311" s="130" t="s">
        <v>472</v>
      </c>
      <c r="F311" s="131" t="s">
        <v>473</v>
      </c>
      <c r="G311" s="132" t="s">
        <v>364</v>
      </c>
      <c r="H311" s="133">
        <v>58</v>
      </c>
      <c r="I311" s="134"/>
      <c r="J311" s="135">
        <f>ROUND(I311*H311,2)</f>
        <v>0</v>
      </c>
      <c r="K311" s="131" t="s">
        <v>138</v>
      </c>
      <c r="L311" s="33"/>
      <c r="M311" s="136" t="s">
        <v>3</v>
      </c>
      <c r="N311" s="137" t="s">
        <v>44</v>
      </c>
      <c r="P311" s="138">
        <f>O311*H311</f>
        <v>0</v>
      </c>
      <c r="Q311" s="138">
        <v>0</v>
      </c>
      <c r="R311" s="138">
        <f>Q311*H311</f>
        <v>0</v>
      </c>
      <c r="S311" s="138">
        <v>2.5999999999999999E-3</v>
      </c>
      <c r="T311" s="139">
        <f>S311*H311</f>
        <v>0.15079999999999999</v>
      </c>
      <c r="AR311" s="140" t="s">
        <v>238</v>
      </c>
      <c r="AT311" s="140" t="s">
        <v>134</v>
      </c>
      <c r="AU311" s="140" t="s">
        <v>140</v>
      </c>
      <c r="AY311" s="18" t="s">
        <v>131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140</v>
      </c>
      <c r="BK311" s="141">
        <f>ROUND(I311*H311,2)</f>
        <v>0</v>
      </c>
      <c r="BL311" s="18" t="s">
        <v>238</v>
      </c>
      <c r="BM311" s="140" t="s">
        <v>474</v>
      </c>
    </row>
    <row r="312" spans="2:65" s="1" customFormat="1" ht="11.25">
      <c r="B312" s="33"/>
      <c r="D312" s="142" t="s">
        <v>142</v>
      </c>
      <c r="F312" s="143" t="s">
        <v>475</v>
      </c>
      <c r="I312" s="144"/>
      <c r="L312" s="33"/>
      <c r="M312" s="145"/>
      <c r="T312" s="54"/>
      <c r="AT312" s="18" t="s">
        <v>142</v>
      </c>
      <c r="AU312" s="18" t="s">
        <v>140</v>
      </c>
    </row>
    <row r="313" spans="2:65" s="1" customFormat="1" ht="16.5" customHeight="1">
      <c r="B313" s="128"/>
      <c r="C313" s="129" t="s">
        <v>476</v>
      </c>
      <c r="D313" s="129" t="s">
        <v>134</v>
      </c>
      <c r="E313" s="130" t="s">
        <v>477</v>
      </c>
      <c r="F313" s="131" t="s">
        <v>478</v>
      </c>
      <c r="G313" s="132" t="s">
        <v>364</v>
      </c>
      <c r="H313" s="133">
        <v>33</v>
      </c>
      <c r="I313" s="134"/>
      <c r="J313" s="135">
        <f>ROUND(I313*H313,2)</f>
        <v>0</v>
      </c>
      <c r="K313" s="131" t="s">
        <v>138</v>
      </c>
      <c r="L313" s="33"/>
      <c r="M313" s="136" t="s">
        <v>3</v>
      </c>
      <c r="N313" s="137" t="s">
        <v>44</v>
      </c>
      <c r="P313" s="138">
        <f>O313*H313</f>
        <v>0</v>
      </c>
      <c r="Q313" s="138">
        <v>0</v>
      </c>
      <c r="R313" s="138">
        <f>Q313*H313</f>
        <v>0</v>
      </c>
      <c r="S313" s="138">
        <v>3.9399999999999999E-3</v>
      </c>
      <c r="T313" s="139">
        <f>S313*H313</f>
        <v>0.13002</v>
      </c>
      <c r="AR313" s="140" t="s">
        <v>238</v>
      </c>
      <c r="AT313" s="140" t="s">
        <v>134</v>
      </c>
      <c r="AU313" s="140" t="s">
        <v>140</v>
      </c>
      <c r="AY313" s="18" t="s">
        <v>131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140</v>
      </c>
      <c r="BK313" s="141">
        <f>ROUND(I313*H313,2)</f>
        <v>0</v>
      </c>
      <c r="BL313" s="18" t="s">
        <v>238</v>
      </c>
      <c r="BM313" s="140" t="s">
        <v>479</v>
      </c>
    </row>
    <row r="314" spans="2:65" s="1" customFormat="1" ht="11.25">
      <c r="B314" s="33"/>
      <c r="D314" s="142" t="s">
        <v>142</v>
      </c>
      <c r="F314" s="143" t="s">
        <v>480</v>
      </c>
      <c r="I314" s="144"/>
      <c r="L314" s="33"/>
      <c r="M314" s="145"/>
      <c r="T314" s="54"/>
      <c r="AT314" s="18" t="s">
        <v>142</v>
      </c>
      <c r="AU314" s="18" t="s">
        <v>140</v>
      </c>
    </row>
    <row r="315" spans="2:65" s="1" customFormat="1" ht="33" customHeight="1">
      <c r="B315" s="128"/>
      <c r="C315" s="129" t="s">
        <v>481</v>
      </c>
      <c r="D315" s="129" t="s">
        <v>134</v>
      </c>
      <c r="E315" s="130" t="s">
        <v>482</v>
      </c>
      <c r="F315" s="131" t="s">
        <v>483</v>
      </c>
      <c r="G315" s="132" t="s">
        <v>137</v>
      </c>
      <c r="H315" s="133">
        <v>345.72500000000002</v>
      </c>
      <c r="I315" s="134"/>
      <c r="J315" s="135">
        <f>ROUND(I315*H315,2)</f>
        <v>0</v>
      </c>
      <c r="K315" s="131" t="s">
        <v>138</v>
      </c>
      <c r="L315" s="33"/>
      <c r="M315" s="136" t="s">
        <v>3</v>
      </c>
      <c r="N315" s="137" t="s">
        <v>44</v>
      </c>
      <c r="P315" s="138">
        <f>O315*H315</f>
        <v>0</v>
      </c>
      <c r="Q315" s="138">
        <v>7.2500000000000004E-3</v>
      </c>
      <c r="R315" s="138">
        <f>Q315*H315</f>
        <v>2.5065062500000002</v>
      </c>
      <c r="S315" s="138">
        <v>0</v>
      </c>
      <c r="T315" s="139">
        <f>S315*H315</f>
        <v>0</v>
      </c>
      <c r="AR315" s="140" t="s">
        <v>238</v>
      </c>
      <c r="AT315" s="140" t="s">
        <v>134</v>
      </c>
      <c r="AU315" s="140" t="s">
        <v>140</v>
      </c>
      <c r="AY315" s="18" t="s">
        <v>131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8" t="s">
        <v>140</v>
      </c>
      <c r="BK315" s="141">
        <f>ROUND(I315*H315,2)</f>
        <v>0</v>
      </c>
      <c r="BL315" s="18" t="s">
        <v>238</v>
      </c>
      <c r="BM315" s="140" t="s">
        <v>484</v>
      </c>
    </row>
    <row r="316" spans="2:65" s="1" customFormat="1" ht="11.25">
      <c r="B316" s="33"/>
      <c r="D316" s="142" t="s">
        <v>142</v>
      </c>
      <c r="F316" s="143" t="s">
        <v>485</v>
      </c>
      <c r="I316" s="144"/>
      <c r="L316" s="33"/>
      <c r="M316" s="145"/>
      <c r="T316" s="54"/>
      <c r="AT316" s="18" t="s">
        <v>142</v>
      </c>
      <c r="AU316" s="18" t="s">
        <v>140</v>
      </c>
    </row>
    <row r="317" spans="2:65" s="12" customFormat="1" ht="11.25">
      <c r="B317" s="146"/>
      <c r="D317" s="147" t="s">
        <v>144</v>
      </c>
      <c r="E317" s="148" t="s">
        <v>3</v>
      </c>
      <c r="F317" s="149" t="s">
        <v>486</v>
      </c>
      <c r="H317" s="148" t="s">
        <v>3</v>
      </c>
      <c r="I317" s="150"/>
      <c r="L317" s="146"/>
      <c r="M317" s="151"/>
      <c r="T317" s="152"/>
      <c r="AT317" s="148" t="s">
        <v>144</v>
      </c>
      <c r="AU317" s="148" t="s">
        <v>140</v>
      </c>
      <c r="AV317" s="12" t="s">
        <v>80</v>
      </c>
      <c r="AW317" s="12" t="s">
        <v>33</v>
      </c>
      <c r="AX317" s="12" t="s">
        <v>72</v>
      </c>
      <c r="AY317" s="148" t="s">
        <v>131</v>
      </c>
    </row>
    <row r="318" spans="2:65" s="13" customFormat="1" ht="11.25">
      <c r="B318" s="153"/>
      <c r="D318" s="147" t="s">
        <v>144</v>
      </c>
      <c r="E318" s="154" t="s">
        <v>3</v>
      </c>
      <c r="F318" s="155" t="s">
        <v>487</v>
      </c>
      <c r="H318" s="156">
        <v>61.75</v>
      </c>
      <c r="I318" s="157"/>
      <c r="L318" s="153"/>
      <c r="M318" s="158"/>
      <c r="T318" s="159"/>
      <c r="AT318" s="154" t="s">
        <v>144</v>
      </c>
      <c r="AU318" s="154" t="s">
        <v>140</v>
      </c>
      <c r="AV318" s="13" t="s">
        <v>140</v>
      </c>
      <c r="AW318" s="13" t="s">
        <v>33</v>
      </c>
      <c r="AX318" s="13" t="s">
        <v>72</v>
      </c>
      <c r="AY318" s="154" t="s">
        <v>131</v>
      </c>
    </row>
    <row r="319" spans="2:65" s="12" customFormat="1" ht="11.25">
      <c r="B319" s="146"/>
      <c r="D319" s="147" t="s">
        <v>144</v>
      </c>
      <c r="E319" s="148" t="s">
        <v>3</v>
      </c>
      <c r="F319" s="149" t="s">
        <v>426</v>
      </c>
      <c r="H319" s="148" t="s">
        <v>3</v>
      </c>
      <c r="I319" s="150"/>
      <c r="L319" s="146"/>
      <c r="M319" s="151"/>
      <c r="T319" s="152"/>
      <c r="AT319" s="148" t="s">
        <v>144</v>
      </c>
      <c r="AU319" s="148" t="s">
        <v>140</v>
      </c>
      <c r="AV319" s="12" t="s">
        <v>80</v>
      </c>
      <c r="AW319" s="12" t="s">
        <v>33</v>
      </c>
      <c r="AX319" s="12" t="s">
        <v>72</v>
      </c>
      <c r="AY319" s="148" t="s">
        <v>131</v>
      </c>
    </row>
    <row r="320" spans="2:65" s="13" customFormat="1" ht="11.25">
      <c r="B320" s="153"/>
      <c r="D320" s="147" t="s">
        <v>144</v>
      </c>
      <c r="E320" s="154" t="s">
        <v>3</v>
      </c>
      <c r="F320" s="155" t="s">
        <v>488</v>
      </c>
      <c r="H320" s="156">
        <v>67</v>
      </c>
      <c r="I320" s="157"/>
      <c r="L320" s="153"/>
      <c r="M320" s="158"/>
      <c r="T320" s="159"/>
      <c r="AT320" s="154" t="s">
        <v>144</v>
      </c>
      <c r="AU320" s="154" t="s">
        <v>140</v>
      </c>
      <c r="AV320" s="13" t="s">
        <v>140</v>
      </c>
      <c r="AW320" s="13" t="s">
        <v>33</v>
      </c>
      <c r="AX320" s="13" t="s">
        <v>72</v>
      </c>
      <c r="AY320" s="154" t="s">
        <v>131</v>
      </c>
    </row>
    <row r="321" spans="2:65" s="13" customFormat="1" ht="11.25">
      <c r="B321" s="153"/>
      <c r="D321" s="147" t="s">
        <v>144</v>
      </c>
      <c r="E321" s="154" t="s">
        <v>3</v>
      </c>
      <c r="F321" s="155" t="s">
        <v>427</v>
      </c>
      <c r="H321" s="156">
        <v>20.9</v>
      </c>
      <c r="I321" s="157"/>
      <c r="L321" s="153"/>
      <c r="M321" s="158"/>
      <c r="T321" s="159"/>
      <c r="AT321" s="154" t="s">
        <v>144</v>
      </c>
      <c r="AU321" s="154" t="s">
        <v>140</v>
      </c>
      <c r="AV321" s="13" t="s">
        <v>140</v>
      </c>
      <c r="AW321" s="13" t="s">
        <v>33</v>
      </c>
      <c r="AX321" s="13" t="s">
        <v>72</v>
      </c>
      <c r="AY321" s="154" t="s">
        <v>131</v>
      </c>
    </row>
    <row r="322" spans="2:65" s="12" customFormat="1" ht="11.25">
      <c r="B322" s="146"/>
      <c r="D322" s="147" t="s">
        <v>144</v>
      </c>
      <c r="E322" s="148" t="s">
        <v>3</v>
      </c>
      <c r="F322" s="149" t="s">
        <v>489</v>
      </c>
      <c r="H322" s="148" t="s">
        <v>3</v>
      </c>
      <c r="I322" s="150"/>
      <c r="L322" s="146"/>
      <c r="M322" s="151"/>
      <c r="T322" s="152"/>
      <c r="AT322" s="148" t="s">
        <v>144</v>
      </c>
      <c r="AU322" s="148" t="s">
        <v>140</v>
      </c>
      <c r="AV322" s="12" t="s">
        <v>80</v>
      </c>
      <c r="AW322" s="12" t="s">
        <v>33</v>
      </c>
      <c r="AX322" s="12" t="s">
        <v>72</v>
      </c>
      <c r="AY322" s="148" t="s">
        <v>131</v>
      </c>
    </row>
    <row r="323" spans="2:65" s="13" customFormat="1" ht="11.25">
      <c r="B323" s="153"/>
      <c r="D323" s="147" t="s">
        <v>144</v>
      </c>
      <c r="E323" s="154" t="s">
        <v>3</v>
      </c>
      <c r="F323" s="155" t="s">
        <v>490</v>
      </c>
      <c r="H323" s="156">
        <v>54.125</v>
      </c>
      <c r="I323" s="157"/>
      <c r="L323" s="153"/>
      <c r="M323" s="158"/>
      <c r="T323" s="159"/>
      <c r="AT323" s="154" t="s">
        <v>144</v>
      </c>
      <c r="AU323" s="154" t="s">
        <v>140</v>
      </c>
      <c r="AV323" s="13" t="s">
        <v>140</v>
      </c>
      <c r="AW323" s="13" t="s">
        <v>33</v>
      </c>
      <c r="AX323" s="13" t="s">
        <v>72</v>
      </c>
      <c r="AY323" s="154" t="s">
        <v>131</v>
      </c>
    </row>
    <row r="324" spans="2:65" s="13" customFormat="1" ht="11.25">
      <c r="B324" s="153"/>
      <c r="D324" s="147" t="s">
        <v>144</v>
      </c>
      <c r="E324" s="154" t="s">
        <v>3</v>
      </c>
      <c r="F324" s="155" t="s">
        <v>428</v>
      </c>
      <c r="H324" s="156">
        <v>12.96</v>
      </c>
      <c r="I324" s="157"/>
      <c r="L324" s="153"/>
      <c r="M324" s="158"/>
      <c r="T324" s="159"/>
      <c r="AT324" s="154" t="s">
        <v>144</v>
      </c>
      <c r="AU324" s="154" t="s">
        <v>140</v>
      </c>
      <c r="AV324" s="13" t="s">
        <v>140</v>
      </c>
      <c r="AW324" s="13" t="s">
        <v>33</v>
      </c>
      <c r="AX324" s="13" t="s">
        <v>72</v>
      </c>
      <c r="AY324" s="154" t="s">
        <v>131</v>
      </c>
    </row>
    <row r="325" spans="2:65" s="12" customFormat="1" ht="11.25">
      <c r="B325" s="146"/>
      <c r="D325" s="147" t="s">
        <v>144</v>
      </c>
      <c r="E325" s="148" t="s">
        <v>3</v>
      </c>
      <c r="F325" s="149" t="s">
        <v>429</v>
      </c>
      <c r="H325" s="148" t="s">
        <v>3</v>
      </c>
      <c r="I325" s="150"/>
      <c r="L325" s="146"/>
      <c r="M325" s="151"/>
      <c r="T325" s="152"/>
      <c r="AT325" s="148" t="s">
        <v>144</v>
      </c>
      <c r="AU325" s="148" t="s">
        <v>140</v>
      </c>
      <c r="AV325" s="12" t="s">
        <v>80</v>
      </c>
      <c r="AW325" s="12" t="s">
        <v>33</v>
      </c>
      <c r="AX325" s="12" t="s">
        <v>72</v>
      </c>
      <c r="AY325" s="148" t="s">
        <v>131</v>
      </c>
    </row>
    <row r="326" spans="2:65" s="13" customFormat="1" ht="11.25">
      <c r="B326" s="153"/>
      <c r="D326" s="147" t="s">
        <v>144</v>
      </c>
      <c r="E326" s="154" t="s">
        <v>3</v>
      </c>
      <c r="F326" s="155" t="s">
        <v>491</v>
      </c>
      <c r="H326" s="156">
        <v>72.69</v>
      </c>
      <c r="I326" s="157"/>
      <c r="L326" s="153"/>
      <c r="M326" s="158"/>
      <c r="T326" s="159"/>
      <c r="AT326" s="154" t="s">
        <v>144</v>
      </c>
      <c r="AU326" s="154" t="s">
        <v>140</v>
      </c>
      <c r="AV326" s="13" t="s">
        <v>140</v>
      </c>
      <c r="AW326" s="13" t="s">
        <v>33</v>
      </c>
      <c r="AX326" s="13" t="s">
        <v>72</v>
      </c>
      <c r="AY326" s="154" t="s">
        <v>131</v>
      </c>
    </row>
    <row r="327" spans="2:65" s="13" customFormat="1" ht="11.25">
      <c r="B327" s="153"/>
      <c r="D327" s="147" t="s">
        <v>144</v>
      </c>
      <c r="E327" s="154" t="s">
        <v>3</v>
      </c>
      <c r="F327" s="155" t="s">
        <v>430</v>
      </c>
      <c r="H327" s="156">
        <v>24.3</v>
      </c>
      <c r="I327" s="157"/>
      <c r="L327" s="153"/>
      <c r="M327" s="158"/>
      <c r="T327" s="159"/>
      <c r="AT327" s="154" t="s">
        <v>144</v>
      </c>
      <c r="AU327" s="154" t="s">
        <v>140</v>
      </c>
      <c r="AV327" s="13" t="s">
        <v>140</v>
      </c>
      <c r="AW327" s="13" t="s">
        <v>33</v>
      </c>
      <c r="AX327" s="13" t="s">
        <v>72</v>
      </c>
      <c r="AY327" s="154" t="s">
        <v>131</v>
      </c>
    </row>
    <row r="328" spans="2:65" s="12" customFormat="1" ht="11.25">
      <c r="B328" s="146"/>
      <c r="D328" s="147" t="s">
        <v>144</v>
      </c>
      <c r="E328" s="148" t="s">
        <v>3</v>
      </c>
      <c r="F328" s="149" t="s">
        <v>186</v>
      </c>
      <c r="H328" s="148" t="s">
        <v>3</v>
      </c>
      <c r="I328" s="150"/>
      <c r="L328" s="146"/>
      <c r="M328" s="151"/>
      <c r="T328" s="152"/>
      <c r="AT328" s="148" t="s">
        <v>144</v>
      </c>
      <c r="AU328" s="148" t="s">
        <v>140</v>
      </c>
      <c r="AV328" s="12" t="s">
        <v>80</v>
      </c>
      <c r="AW328" s="12" t="s">
        <v>33</v>
      </c>
      <c r="AX328" s="12" t="s">
        <v>72</v>
      </c>
      <c r="AY328" s="148" t="s">
        <v>131</v>
      </c>
    </row>
    <row r="329" spans="2:65" s="13" customFormat="1" ht="11.25">
      <c r="B329" s="153"/>
      <c r="D329" s="147" t="s">
        <v>144</v>
      </c>
      <c r="E329" s="154" t="s">
        <v>3</v>
      </c>
      <c r="F329" s="155" t="s">
        <v>296</v>
      </c>
      <c r="H329" s="156">
        <v>32</v>
      </c>
      <c r="I329" s="157"/>
      <c r="L329" s="153"/>
      <c r="M329" s="158"/>
      <c r="T329" s="159"/>
      <c r="AT329" s="154" t="s">
        <v>144</v>
      </c>
      <c r="AU329" s="154" t="s">
        <v>140</v>
      </c>
      <c r="AV329" s="13" t="s">
        <v>140</v>
      </c>
      <c r="AW329" s="13" t="s">
        <v>33</v>
      </c>
      <c r="AX329" s="13" t="s">
        <v>72</v>
      </c>
      <c r="AY329" s="154" t="s">
        <v>131</v>
      </c>
    </row>
    <row r="330" spans="2:65" s="14" customFormat="1" ht="11.25">
      <c r="B330" s="160"/>
      <c r="D330" s="147" t="s">
        <v>144</v>
      </c>
      <c r="E330" s="161" t="s">
        <v>3</v>
      </c>
      <c r="F330" s="162" t="s">
        <v>159</v>
      </c>
      <c r="H330" s="163">
        <v>345.72500000000002</v>
      </c>
      <c r="I330" s="164"/>
      <c r="L330" s="160"/>
      <c r="M330" s="165"/>
      <c r="T330" s="166"/>
      <c r="AT330" s="161" t="s">
        <v>144</v>
      </c>
      <c r="AU330" s="161" t="s">
        <v>140</v>
      </c>
      <c r="AV330" s="14" t="s">
        <v>139</v>
      </c>
      <c r="AW330" s="14" t="s">
        <v>33</v>
      </c>
      <c r="AX330" s="14" t="s">
        <v>80</v>
      </c>
      <c r="AY330" s="161" t="s">
        <v>131</v>
      </c>
    </row>
    <row r="331" spans="2:65" s="1" customFormat="1" ht="33" customHeight="1">
      <c r="B331" s="128"/>
      <c r="C331" s="129" t="s">
        <v>492</v>
      </c>
      <c r="D331" s="129" t="s">
        <v>134</v>
      </c>
      <c r="E331" s="130" t="s">
        <v>493</v>
      </c>
      <c r="F331" s="131" t="s">
        <v>494</v>
      </c>
      <c r="G331" s="132" t="s">
        <v>137</v>
      </c>
      <c r="H331" s="133">
        <v>17.5</v>
      </c>
      <c r="I331" s="134"/>
      <c r="J331" s="135">
        <f>ROUND(I331*H331,2)</f>
        <v>0</v>
      </c>
      <c r="K331" s="131" t="s">
        <v>138</v>
      </c>
      <c r="L331" s="33"/>
      <c r="M331" s="136" t="s">
        <v>3</v>
      </c>
      <c r="N331" s="137" t="s">
        <v>44</v>
      </c>
      <c r="P331" s="138">
        <f>O331*H331</f>
        <v>0</v>
      </c>
      <c r="Q331" s="138">
        <v>6.8799999999999998E-3</v>
      </c>
      <c r="R331" s="138">
        <f>Q331*H331</f>
        <v>0.12039999999999999</v>
      </c>
      <c r="S331" s="138">
        <v>0</v>
      </c>
      <c r="T331" s="139">
        <f>S331*H331</f>
        <v>0</v>
      </c>
      <c r="AR331" s="140" t="s">
        <v>238</v>
      </c>
      <c r="AT331" s="140" t="s">
        <v>134</v>
      </c>
      <c r="AU331" s="140" t="s">
        <v>140</v>
      </c>
      <c r="AY331" s="18" t="s">
        <v>131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8" t="s">
        <v>140</v>
      </c>
      <c r="BK331" s="141">
        <f>ROUND(I331*H331,2)</f>
        <v>0</v>
      </c>
      <c r="BL331" s="18" t="s">
        <v>238</v>
      </c>
      <c r="BM331" s="140" t="s">
        <v>495</v>
      </c>
    </row>
    <row r="332" spans="2:65" s="1" customFormat="1" ht="11.25">
      <c r="B332" s="33"/>
      <c r="D332" s="142" t="s">
        <v>142</v>
      </c>
      <c r="F332" s="143" t="s">
        <v>496</v>
      </c>
      <c r="I332" s="144"/>
      <c r="L332" s="33"/>
      <c r="M332" s="145"/>
      <c r="T332" s="54"/>
      <c r="AT332" s="18" t="s">
        <v>142</v>
      </c>
      <c r="AU332" s="18" t="s">
        <v>140</v>
      </c>
    </row>
    <row r="333" spans="2:65" s="12" customFormat="1" ht="11.25">
      <c r="B333" s="146"/>
      <c r="D333" s="147" t="s">
        <v>144</v>
      </c>
      <c r="E333" s="148" t="s">
        <v>3</v>
      </c>
      <c r="F333" s="149" t="s">
        <v>424</v>
      </c>
      <c r="H333" s="148" t="s">
        <v>3</v>
      </c>
      <c r="I333" s="150"/>
      <c r="L333" s="146"/>
      <c r="M333" s="151"/>
      <c r="T333" s="152"/>
      <c r="AT333" s="148" t="s">
        <v>144</v>
      </c>
      <c r="AU333" s="148" t="s">
        <v>140</v>
      </c>
      <c r="AV333" s="12" t="s">
        <v>80</v>
      </c>
      <c r="AW333" s="12" t="s">
        <v>33</v>
      </c>
      <c r="AX333" s="12" t="s">
        <v>72</v>
      </c>
      <c r="AY333" s="148" t="s">
        <v>131</v>
      </c>
    </row>
    <row r="334" spans="2:65" s="13" customFormat="1" ht="11.25">
      <c r="B334" s="153"/>
      <c r="D334" s="147" t="s">
        <v>144</v>
      </c>
      <c r="E334" s="154" t="s">
        <v>3</v>
      </c>
      <c r="F334" s="155" t="s">
        <v>425</v>
      </c>
      <c r="H334" s="156">
        <v>17.5</v>
      </c>
      <c r="I334" s="157"/>
      <c r="L334" s="153"/>
      <c r="M334" s="158"/>
      <c r="T334" s="159"/>
      <c r="AT334" s="154" t="s">
        <v>144</v>
      </c>
      <c r="AU334" s="154" t="s">
        <v>140</v>
      </c>
      <c r="AV334" s="13" t="s">
        <v>140</v>
      </c>
      <c r="AW334" s="13" t="s">
        <v>33</v>
      </c>
      <c r="AX334" s="13" t="s">
        <v>80</v>
      </c>
      <c r="AY334" s="154" t="s">
        <v>131</v>
      </c>
    </row>
    <row r="335" spans="2:65" s="1" customFormat="1" ht="24.2" customHeight="1">
      <c r="B335" s="128"/>
      <c r="C335" s="129" t="s">
        <v>497</v>
      </c>
      <c r="D335" s="129" t="s">
        <v>134</v>
      </c>
      <c r="E335" s="130" t="s">
        <v>498</v>
      </c>
      <c r="F335" s="131" t="s">
        <v>499</v>
      </c>
      <c r="G335" s="132" t="s">
        <v>364</v>
      </c>
      <c r="H335" s="133">
        <v>77.180000000000007</v>
      </c>
      <c r="I335" s="134"/>
      <c r="J335" s="135">
        <f>ROUND(I335*H335,2)</f>
        <v>0</v>
      </c>
      <c r="K335" s="131" t="s">
        <v>138</v>
      </c>
      <c r="L335" s="33"/>
      <c r="M335" s="136" t="s">
        <v>3</v>
      </c>
      <c r="N335" s="137" t="s">
        <v>44</v>
      </c>
      <c r="P335" s="138">
        <f>O335*H335</f>
        <v>0</v>
      </c>
      <c r="Q335" s="138">
        <v>1.9400000000000001E-3</v>
      </c>
      <c r="R335" s="138">
        <f>Q335*H335</f>
        <v>0.14972920000000003</v>
      </c>
      <c r="S335" s="138">
        <v>0</v>
      </c>
      <c r="T335" s="139">
        <f>S335*H335</f>
        <v>0</v>
      </c>
      <c r="AR335" s="140" t="s">
        <v>238</v>
      </c>
      <c r="AT335" s="140" t="s">
        <v>134</v>
      </c>
      <c r="AU335" s="140" t="s">
        <v>140</v>
      </c>
      <c r="AY335" s="18" t="s">
        <v>131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8" t="s">
        <v>140</v>
      </c>
      <c r="BK335" s="141">
        <f>ROUND(I335*H335,2)</f>
        <v>0</v>
      </c>
      <c r="BL335" s="18" t="s">
        <v>238</v>
      </c>
      <c r="BM335" s="140" t="s">
        <v>500</v>
      </c>
    </row>
    <row r="336" spans="2:65" s="1" customFormat="1" ht="11.25">
      <c r="B336" s="33"/>
      <c r="D336" s="142" t="s">
        <v>142</v>
      </c>
      <c r="F336" s="143" t="s">
        <v>501</v>
      </c>
      <c r="I336" s="144"/>
      <c r="L336" s="33"/>
      <c r="M336" s="145"/>
      <c r="T336" s="54"/>
      <c r="AT336" s="18" t="s">
        <v>142</v>
      </c>
      <c r="AU336" s="18" t="s">
        <v>140</v>
      </c>
    </row>
    <row r="337" spans="2:65" s="12" customFormat="1" ht="11.25">
      <c r="B337" s="146"/>
      <c r="D337" s="147" t="s">
        <v>144</v>
      </c>
      <c r="E337" s="148" t="s">
        <v>3</v>
      </c>
      <c r="F337" s="149" t="s">
        <v>502</v>
      </c>
      <c r="H337" s="148" t="s">
        <v>3</v>
      </c>
      <c r="I337" s="150"/>
      <c r="L337" s="146"/>
      <c r="M337" s="151"/>
      <c r="T337" s="152"/>
      <c r="AT337" s="148" t="s">
        <v>144</v>
      </c>
      <c r="AU337" s="148" t="s">
        <v>140</v>
      </c>
      <c r="AV337" s="12" t="s">
        <v>80</v>
      </c>
      <c r="AW337" s="12" t="s">
        <v>33</v>
      </c>
      <c r="AX337" s="12" t="s">
        <v>72</v>
      </c>
      <c r="AY337" s="148" t="s">
        <v>131</v>
      </c>
    </row>
    <row r="338" spans="2:65" s="13" customFormat="1" ht="11.25">
      <c r="B338" s="153"/>
      <c r="D338" s="147" t="s">
        <v>144</v>
      </c>
      <c r="E338" s="154" t="s">
        <v>3</v>
      </c>
      <c r="F338" s="155" t="s">
        <v>503</v>
      </c>
      <c r="H338" s="156">
        <v>18.18</v>
      </c>
      <c r="I338" s="157"/>
      <c r="L338" s="153"/>
      <c r="M338" s="158"/>
      <c r="T338" s="159"/>
      <c r="AT338" s="154" t="s">
        <v>144</v>
      </c>
      <c r="AU338" s="154" t="s">
        <v>140</v>
      </c>
      <c r="AV338" s="13" t="s">
        <v>140</v>
      </c>
      <c r="AW338" s="13" t="s">
        <v>33</v>
      </c>
      <c r="AX338" s="13" t="s">
        <v>72</v>
      </c>
      <c r="AY338" s="154" t="s">
        <v>131</v>
      </c>
    </row>
    <row r="339" spans="2:65" s="12" customFormat="1" ht="11.25">
      <c r="B339" s="146"/>
      <c r="D339" s="147" t="s">
        <v>144</v>
      </c>
      <c r="E339" s="148" t="s">
        <v>3</v>
      </c>
      <c r="F339" s="149" t="s">
        <v>504</v>
      </c>
      <c r="H339" s="148" t="s">
        <v>3</v>
      </c>
      <c r="I339" s="150"/>
      <c r="L339" s="146"/>
      <c r="M339" s="151"/>
      <c r="T339" s="152"/>
      <c r="AT339" s="148" t="s">
        <v>144</v>
      </c>
      <c r="AU339" s="148" t="s">
        <v>140</v>
      </c>
      <c r="AV339" s="12" t="s">
        <v>80</v>
      </c>
      <c r="AW339" s="12" t="s">
        <v>33</v>
      </c>
      <c r="AX339" s="12" t="s">
        <v>72</v>
      </c>
      <c r="AY339" s="148" t="s">
        <v>131</v>
      </c>
    </row>
    <row r="340" spans="2:65" s="13" customFormat="1" ht="11.25">
      <c r="B340" s="153"/>
      <c r="D340" s="147" t="s">
        <v>144</v>
      </c>
      <c r="E340" s="154" t="s">
        <v>3</v>
      </c>
      <c r="F340" s="155" t="s">
        <v>505</v>
      </c>
      <c r="H340" s="156">
        <v>59</v>
      </c>
      <c r="I340" s="157"/>
      <c r="L340" s="153"/>
      <c r="M340" s="158"/>
      <c r="T340" s="159"/>
      <c r="AT340" s="154" t="s">
        <v>144</v>
      </c>
      <c r="AU340" s="154" t="s">
        <v>140</v>
      </c>
      <c r="AV340" s="13" t="s">
        <v>140</v>
      </c>
      <c r="AW340" s="13" t="s">
        <v>33</v>
      </c>
      <c r="AX340" s="13" t="s">
        <v>72</v>
      </c>
      <c r="AY340" s="154" t="s">
        <v>131</v>
      </c>
    </row>
    <row r="341" spans="2:65" s="14" customFormat="1" ht="11.25">
      <c r="B341" s="160"/>
      <c r="D341" s="147" t="s">
        <v>144</v>
      </c>
      <c r="E341" s="161" t="s">
        <v>3</v>
      </c>
      <c r="F341" s="162" t="s">
        <v>159</v>
      </c>
      <c r="H341" s="163">
        <v>77.180000000000007</v>
      </c>
      <c r="I341" s="164"/>
      <c r="L341" s="160"/>
      <c r="M341" s="165"/>
      <c r="T341" s="166"/>
      <c r="AT341" s="161" t="s">
        <v>144</v>
      </c>
      <c r="AU341" s="161" t="s">
        <v>140</v>
      </c>
      <c r="AV341" s="14" t="s">
        <v>139</v>
      </c>
      <c r="AW341" s="14" t="s">
        <v>33</v>
      </c>
      <c r="AX341" s="14" t="s">
        <v>80</v>
      </c>
      <c r="AY341" s="161" t="s">
        <v>131</v>
      </c>
    </row>
    <row r="342" spans="2:65" s="1" customFormat="1" ht="24.2" customHeight="1">
      <c r="B342" s="128"/>
      <c r="C342" s="129" t="s">
        <v>506</v>
      </c>
      <c r="D342" s="129" t="s">
        <v>134</v>
      </c>
      <c r="E342" s="130" t="s">
        <v>507</v>
      </c>
      <c r="F342" s="131" t="s">
        <v>508</v>
      </c>
      <c r="G342" s="132" t="s">
        <v>364</v>
      </c>
      <c r="H342" s="133">
        <v>16.100000000000001</v>
      </c>
      <c r="I342" s="134"/>
      <c r="J342" s="135">
        <f>ROUND(I342*H342,2)</f>
        <v>0</v>
      </c>
      <c r="K342" s="131" t="s">
        <v>138</v>
      </c>
      <c r="L342" s="33"/>
      <c r="M342" s="136" t="s">
        <v>3</v>
      </c>
      <c r="N342" s="137" t="s">
        <v>44</v>
      </c>
      <c r="P342" s="138">
        <f>O342*H342</f>
        <v>0</v>
      </c>
      <c r="Q342" s="138">
        <v>5.8399999999999997E-3</v>
      </c>
      <c r="R342" s="138">
        <f>Q342*H342</f>
        <v>9.402400000000001E-2</v>
      </c>
      <c r="S342" s="138">
        <v>0</v>
      </c>
      <c r="T342" s="139">
        <f>S342*H342</f>
        <v>0</v>
      </c>
      <c r="AR342" s="140" t="s">
        <v>238</v>
      </c>
      <c r="AT342" s="140" t="s">
        <v>134</v>
      </c>
      <c r="AU342" s="140" t="s">
        <v>140</v>
      </c>
      <c r="AY342" s="18" t="s">
        <v>131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140</v>
      </c>
      <c r="BK342" s="141">
        <f>ROUND(I342*H342,2)</f>
        <v>0</v>
      </c>
      <c r="BL342" s="18" t="s">
        <v>238</v>
      </c>
      <c r="BM342" s="140" t="s">
        <v>509</v>
      </c>
    </row>
    <row r="343" spans="2:65" s="1" customFormat="1" ht="11.25">
      <c r="B343" s="33"/>
      <c r="D343" s="142" t="s">
        <v>142</v>
      </c>
      <c r="F343" s="143" t="s">
        <v>510</v>
      </c>
      <c r="I343" s="144"/>
      <c r="L343" s="33"/>
      <c r="M343" s="145"/>
      <c r="T343" s="54"/>
      <c r="AT343" s="18" t="s">
        <v>142</v>
      </c>
      <c r="AU343" s="18" t="s">
        <v>140</v>
      </c>
    </row>
    <row r="344" spans="2:65" s="12" customFormat="1" ht="11.25">
      <c r="B344" s="146"/>
      <c r="D344" s="147" t="s">
        <v>144</v>
      </c>
      <c r="E344" s="148" t="s">
        <v>3</v>
      </c>
      <c r="F344" s="149" t="s">
        <v>511</v>
      </c>
      <c r="H344" s="148" t="s">
        <v>3</v>
      </c>
      <c r="I344" s="150"/>
      <c r="L344" s="146"/>
      <c r="M344" s="151"/>
      <c r="T344" s="152"/>
      <c r="AT344" s="148" t="s">
        <v>144</v>
      </c>
      <c r="AU344" s="148" t="s">
        <v>140</v>
      </c>
      <c r="AV344" s="12" t="s">
        <v>80</v>
      </c>
      <c r="AW344" s="12" t="s">
        <v>33</v>
      </c>
      <c r="AX344" s="12" t="s">
        <v>72</v>
      </c>
      <c r="AY344" s="148" t="s">
        <v>131</v>
      </c>
    </row>
    <row r="345" spans="2:65" s="13" customFormat="1" ht="11.25">
      <c r="B345" s="153"/>
      <c r="D345" s="147" t="s">
        <v>144</v>
      </c>
      <c r="E345" s="154" t="s">
        <v>3</v>
      </c>
      <c r="F345" s="155" t="s">
        <v>512</v>
      </c>
      <c r="H345" s="156">
        <v>16.100000000000001</v>
      </c>
      <c r="I345" s="157"/>
      <c r="L345" s="153"/>
      <c r="M345" s="158"/>
      <c r="T345" s="159"/>
      <c r="AT345" s="154" t="s">
        <v>144</v>
      </c>
      <c r="AU345" s="154" t="s">
        <v>140</v>
      </c>
      <c r="AV345" s="13" t="s">
        <v>140</v>
      </c>
      <c r="AW345" s="13" t="s">
        <v>33</v>
      </c>
      <c r="AX345" s="13" t="s">
        <v>80</v>
      </c>
      <c r="AY345" s="154" t="s">
        <v>131</v>
      </c>
    </row>
    <row r="346" spans="2:65" s="1" customFormat="1" ht="24.2" customHeight="1">
      <c r="B346" s="128"/>
      <c r="C346" s="129" t="s">
        <v>513</v>
      </c>
      <c r="D346" s="129" t="s">
        <v>134</v>
      </c>
      <c r="E346" s="130" t="s">
        <v>514</v>
      </c>
      <c r="F346" s="131" t="s">
        <v>515</v>
      </c>
      <c r="G346" s="132" t="s">
        <v>364</v>
      </c>
      <c r="H346" s="133">
        <v>7</v>
      </c>
      <c r="I346" s="134"/>
      <c r="J346" s="135">
        <f>ROUND(I346*H346,2)</f>
        <v>0</v>
      </c>
      <c r="K346" s="131" t="s">
        <v>138</v>
      </c>
      <c r="L346" s="33"/>
      <c r="M346" s="136" t="s">
        <v>3</v>
      </c>
      <c r="N346" s="137" t="s">
        <v>44</v>
      </c>
      <c r="P346" s="138">
        <f>O346*H346</f>
        <v>0</v>
      </c>
      <c r="Q346" s="138">
        <v>2.9499999999999999E-3</v>
      </c>
      <c r="R346" s="138">
        <f>Q346*H346</f>
        <v>2.0649999999999998E-2</v>
      </c>
      <c r="S346" s="138">
        <v>0</v>
      </c>
      <c r="T346" s="139">
        <f>S346*H346</f>
        <v>0</v>
      </c>
      <c r="AR346" s="140" t="s">
        <v>238</v>
      </c>
      <c r="AT346" s="140" t="s">
        <v>134</v>
      </c>
      <c r="AU346" s="140" t="s">
        <v>140</v>
      </c>
      <c r="AY346" s="18" t="s">
        <v>131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8" t="s">
        <v>140</v>
      </c>
      <c r="BK346" s="141">
        <f>ROUND(I346*H346,2)</f>
        <v>0</v>
      </c>
      <c r="BL346" s="18" t="s">
        <v>238</v>
      </c>
      <c r="BM346" s="140" t="s">
        <v>516</v>
      </c>
    </row>
    <row r="347" spans="2:65" s="1" customFormat="1" ht="11.25">
      <c r="B347" s="33"/>
      <c r="D347" s="142" t="s">
        <v>142</v>
      </c>
      <c r="F347" s="143" t="s">
        <v>517</v>
      </c>
      <c r="I347" s="144"/>
      <c r="L347" s="33"/>
      <c r="M347" s="145"/>
      <c r="T347" s="54"/>
      <c r="AT347" s="18" t="s">
        <v>142</v>
      </c>
      <c r="AU347" s="18" t="s">
        <v>140</v>
      </c>
    </row>
    <row r="348" spans="2:65" s="12" customFormat="1" ht="11.25">
      <c r="B348" s="146"/>
      <c r="D348" s="147" t="s">
        <v>144</v>
      </c>
      <c r="E348" s="148" t="s">
        <v>3</v>
      </c>
      <c r="F348" s="149" t="s">
        <v>518</v>
      </c>
      <c r="H348" s="148" t="s">
        <v>3</v>
      </c>
      <c r="I348" s="150"/>
      <c r="L348" s="146"/>
      <c r="M348" s="151"/>
      <c r="T348" s="152"/>
      <c r="AT348" s="148" t="s">
        <v>144</v>
      </c>
      <c r="AU348" s="148" t="s">
        <v>140</v>
      </c>
      <c r="AV348" s="12" t="s">
        <v>80</v>
      </c>
      <c r="AW348" s="12" t="s">
        <v>33</v>
      </c>
      <c r="AX348" s="12" t="s">
        <v>72</v>
      </c>
      <c r="AY348" s="148" t="s">
        <v>131</v>
      </c>
    </row>
    <row r="349" spans="2:65" s="13" customFormat="1" ht="11.25">
      <c r="B349" s="153"/>
      <c r="D349" s="147" t="s">
        <v>144</v>
      </c>
      <c r="E349" s="154" t="s">
        <v>3</v>
      </c>
      <c r="F349" s="155" t="s">
        <v>188</v>
      </c>
      <c r="H349" s="156">
        <v>7</v>
      </c>
      <c r="I349" s="157"/>
      <c r="L349" s="153"/>
      <c r="M349" s="158"/>
      <c r="T349" s="159"/>
      <c r="AT349" s="154" t="s">
        <v>144</v>
      </c>
      <c r="AU349" s="154" t="s">
        <v>140</v>
      </c>
      <c r="AV349" s="13" t="s">
        <v>140</v>
      </c>
      <c r="AW349" s="13" t="s">
        <v>33</v>
      </c>
      <c r="AX349" s="13" t="s">
        <v>80</v>
      </c>
      <c r="AY349" s="154" t="s">
        <v>131</v>
      </c>
    </row>
    <row r="350" spans="2:65" s="1" customFormat="1" ht="24.2" customHeight="1">
      <c r="B350" s="128"/>
      <c r="C350" s="129" t="s">
        <v>505</v>
      </c>
      <c r="D350" s="129" t="s">
        <v>134</v>
      </c>
      <c r="E350" s="130" t="s">
        <v>519</v>
      </c>
      <c r="F350" s="131" t="s">
        <v>520</v>
      </c>
      <c r="G350" s="132" t="s">
        <v>137</v>
      </c>
      <c r="H350" s="133">
        <v>39.75</v>
      </c>
      <c r="I350" s="134"/>
      <c r="J350" s="135">
        <f>ROUND(I350*H350,2)</f>
        <v>0</v>
      </c>
      <c r="K350" s="131" t="s">
        <v>138</v>
      </c>
      <c r="L350" s="33"/>
      <c r="M350" s="136" t="s">
        <v>3</v>
      </c>
      <c r="N350" s="137" t="s">
        <v>44</v>
      </c>
      <c r="P350" s="138">
        <f>O350*H350</f>
        <v>0</v>
      </c>
      <c r="Q350" s="138">
        <v>9.6299999999999997E-3</v>
      </c>
      <c r="R350" s="138">
        <f>Q350*H350</f>
        <v>0.38279249999999998</v>
      </c>
      <c r="S350" s="138">
        <v>0</v>
      </c>
      <c r="T350" s="139">
        <f>S350*H350</f>
        <v>0</v>
      </c>
      <c r="AR350" s="140" t="s">
        <v>238</v>
      </c>
      <c r="AT350" s="140" t="s">
        <v>134</v>
      </c>
      <c r="AU350" s="140" t="s">
        <v>140</v>
      </c>
      <c r="AY350" s="18" t="s">
        <v>131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8" t="s">
        <v>140</v>
      </c>
      <c r="BK350" s="141">
        <f>ROUND(I350*H350,2)</f>
        <v>0</v>
      </c>
      <c r="BL350" s="18" t="s">
        <v>238</v>
      </c>
      <c r="BM350" s="140" t="s">
        <v>521</v>
      </c>
    </row>
    <row r="351" spans="2:65" s="1" customFormat="1" ht="11.25">
      <c r="B351" s="33"/>
      <c r="D351" s="142" t="s">
        <v>142</v>
      </c>
      <c r="F351" s="143" t="s">
        <v>522</v>
      </c>
      <c r="I351" s="144"/>
      <c r="L351" s="33"/>
      <c r="M351" s="145"/>
      <c r="T351" s="54"/>
      <c r="AT351" s="18" t="s">
        <v>142</v>
      </c>
      <c r="AU351" s="18" t="s">
        <v>140</v>
      </c>
    </row>
    <row r="352" spans="2:65" s="12" customFormat="1" ht="11.25">
      <c r="B352" s="146"/>
      <c r="D352" s="147" t="s">
        <v>144</v>
      </c>
      <c r="E352" s="148" t="s">
        <v>3</v>
      </c>
      <c r="F352" s="149" t="s">
        <v>523</v>
      </c>
      <c r="H352" s="148" t="s">
        <v>3</v>
      </c>
      <c r="I352" s="150"/>
      <c r="L352" s="146"/>
      <c r="M352" s="151"/>
      <c r="T352" s="152"/>
      <c r="AT352" s="148" t="s">
        <v>144</v>
      </c>
      <c r="AU352" s="148" t="s">
        <v>140</v>
      </c>
      <c r="AV352" s="12" t="s">
        <v>80</v>
      </c>
      <c r="AW352" s="12" t="s">
        <v>33</v>
      </c>
      <c r="AX352" s="12" t="s">
        <v>72</v>
      </c>
      <c r="AY352" s="148" t="s">
        <v>131</v>
      </c>
    </row>
    <row r="353" spans="2:65" s="13" customFormat="1" ht="11.25">
      <c r="B353" s="153"/>
      <c r="D353" s="147" t="s">
        <v>144</v>
      </c>
      <c r="E353" s="154" t="s">
        <v>3</v>
      </c>
      <c r="F353" s="155" t="s">
        <v>524</v>
      </c>
      <c r="H353" s="156">
        <v>39.75</v>
      </c>
      <c r="I353" s="157"/>
      <c r="L353" s="153"/>
      <c r="M353" s="158"/>
      <c r="T353" s="159"/>
      <c r="AT353" s="154" t="s">
        <v>144</v>
      </c>
      <c r="AU353" s="154" t="s">
        <v>140</v>
      </c>
      <c r="AV353" s="13" t="s">
        <v>140</v>
      </c>
      <c r="AW353" s="13" t="s">
        <v>33</v>
      </c>
      <c r="AX353" s="13" t="s">
        <v>80</v>
      </c>
      <c r="AY353" s="154" t="s">
        <v>131</v>
      </c>
    </row>
    <row r="354" spans="2:65" s="1" customFormat="1" ht="24.2" customHeight="1">
      <c r="B354" s="128"/>
      <c r="C354" s="129" t="s">
        <v>525</v>
      </c>
      <c r="D354" s="129" t="s">
        <v>134</v>
      </c>
      <c r="E354" s="130" t="s">
        <v>526</v>
      </c>
      <c r="F354" s="131" t="s">
        <v>527</v>
      </c>
      <c r="G354" s="132" t="s">
        <v>364</v>
      </c>
      <c r="H354" s="133">
        <v>26.6</v>
      </c>
      <c r="I354" s="134"/>
      <c r="J354" s="135">
        <f>ROUND(I354*H354,2)</f>
        <v>0</v>
      </c>
      <c r="K354" s="131" t="s">
        <v>138</v>
      </c>
      <c r="L354" s="33"/>
      <c r="M354" s="136" t="s">
        <v>3</v>
      </c>
      <c r="N354" s="137" t="s">
        <v>44</v>
      </c>
      <c r="P354" s="138">
        <f>O354*H354</f>
        <v>0</v>
      </c>
      <c r="Q354" s="138">
        <v>2.8900000000000002E-3</v>
      </c>
      <c r="R354" s="138">
        <f>Q354*H354</f>
        <v>7.6874000000000012E-2</v>
      </c>
      <c r="S354" s="138">
        <v>0</v>
      </c>
      <c r="T354" s="139">
        <f>S354*H354</f>
        <v>0</v>
      </c>
      <c r="AR354" s="140" t="s">
        <v>238</v>
      </c>
      <c r="AT354" s="140" t="s">
        <v>134</v>
      </c>
      <c r="AU354" s="140" t="s">
        <v>140</v>
      </c>
      <c r="AY354" s="18" t="s">
        <v>131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8" t="s">
        <v>140</v>
      </c>
      <c r="BK354" s="141">
        <f>ROUND(I354*H354,2)</f>
        <v>0</v>
      </c>
      <c r="BL354" s="18" t="s">
        <v>238</v>
      </c>
      <c r="BM354" s="140" t="s">
        <v>528</v>
      </c>
    </row>
    <row r="355" spans="2:65" s="1" customFormat="1" ht="11.25">
      <c r="B355" s="33"/>
      <c r="D355" s="142" t="s">
        <v>142</v>
      </c>
      <c r="F355" s="143" t="s">
        <v>529</v>
      </c>
      <c r="I355" s="144"/>
      <c r="L355" s="33"/>
      <c r="M355" s="145"/>
      <c r="T355" s="54"/>
      <c r="AT355" s="18" t="s">
        <v>142</v>
      </c>
      <c r="AU355" s="18" t="s">
        <v>140</v>
      </c>
    </row>
    <row r="356" spans="2:65" s="12" customFormat="1" ht="11.25">
      <c r="B356" s="146"/>
      <c r="D356" s="147" t="s">
        <v>144</v>
      </c>
      <c r="E356" s="148" t="s">
        <v>3</v>
      </c>
      <c r="F356" s="149" t="s">
        <v>530</v>
      </c>
      <c r="H356" s="148" t="s">
        <v>3</v>
      </c>
      <c r="I356" s="150"/>
      <c r="L356" s="146"/>
      <c r="M356" s="151"/>
      <c r="T356" s="152"/>
      <c r="AT356" s="148" t="s">
        <v>144</v>
      </c>
      <c r="AU356" s="148" t="s">
        <v>140</v>
      </c>
      <c r="AV356" s="12" t="s">
        <v>80</v>
      </c>
      <c r="AW356" s="12" t="s">
        <v>33</v>
      </c>
      <c r="AX356" s="12" t="s">
        <v>72</v>
      </c>
      <c r="AY356" s="148" t="s">
        <v>131</v>
      </c>
    </row>
    <row r="357" spans="2:65" s="13" customFormat="1" ht="11.25">
      <c r="B357" s="153"/>
      <c r="D357" s="147" t="s">
        <v>144</v>
      </c>
      <c r="E357" s="154" t="s">
        <v>3</v>
      </c>
      <c r="F357" s="155" t="s">
        <v>531</v>
      </c>
      <c r="H357" s="156">
        <v>26.6</v>
      </c>
      <c r="I357" s="157"/>
      <c r="L357" s="153"/>
      <c r="M357" s="158"/>
      <c r="T357" s="159"/>
      <c r="AT357" s="154" t="s">
        <v>144</v>
      </c>
      <c r="AU357" s="154" t="s">
        <v>140</v>
      </c>
      <c r="AV357" s="13" t="s">
        <v>140</v>
      </c>
      <c r="AW357" s="13" t="s">
        <v>33</v>
      </c>
      <c r="AX357" s="13" t="s">
        <v>80</v>
      </c>
      <c r="AY357" s="154" t="s">
        <v>131</v>
      </c>
    </row>
    <row r="358" spans="2:65" s="1" customFormat="1" ht="24.2" customHeight="1">
      <c r="B358" s="128"/>
      <c r="C358" s="129" t="s">
        <v>532</v>
      </c>
      <c r="D358" s="129" t="s">
        <v>134</v>
      </c>
      <c r="E358" s="130" t="s">
        <v>533</v>
      </c>
      <c r="F358" s="131" t="s">
        <v>534</v>
      </c>
      <c r="G358" s="132" t="s">
        <v>137</v>
      </c>
      <c r="H358" s="133">
        <v>1.903</v>
      </c>
      <c r="I358" s="134"/>
      <c r="J358" s="135">
        <f>ROUND(I358*H358,2)</f>
        <v>0</v>
      </c>
      <c r="K358" s="131" t="s">
        <v>138</v>
      </c>
      <c r="L358" s="33"/>
      <c r="M358" s="136" t="s">
        <v>3</v>
      </c>
      <c r="N358" s="137" t="s">
        <v>44</v>
      </c>
      <c r="P358" s="138">
        <f>O358*H358</f>
        <v>0</v>
      </c>
      <c r="Q358" s="138">
        <v>1.09E-2</v>
      </c>
      <c r="R358" s="138">
        <f>Q358*H358</f>
        <v>2.0742699999999999E-2</v>
      </c>
      <c r="S358" s="138">
        <v>0</v>
      </c>
      <c r="T358" s="139">
        <f>S358*H358</f>
        <v>0</v>
      </c>
      <c r="AR358" s="140" t="s">
        <v>238</v>
      </c>
      <c r="AT358" s="140" t="s">
        <v>134</v>
      </c>
      <c r="AU358" s="140" t="s">
        <v>140</v>
      </c>
      <c r="AY358" s="18" t="s">
        <v>131</v>
      </c>
      <c r="BE358" s="141">
        <f>IF(N358="základní",J358,0)</f>
        <v>0</v>
      </c>
      <c r="BF358" s="141">
        <f>IF(N358="snížená",J358,0)</f>
        <v>0</v>
      </c>
      <c r="BG358" s="141">
        <f>IF(N358="zákl. přenesená",J358,0)</f>
        <v>0</v>
      </c>
      <c r="BH358" s="141">
        <f>IF(N358="sníž. přenesená",J358,0)</f>
        <v>0</v>
      </c>
      <c r="BI358" s="141">
        <f>IF(N358="nulová",J358,0)</f>
        <v>0</v>
      </c>
      <c r="BJ358" s="18" t="s">
        <v>140</v>
      </c>
      <c r="BK358" s="141">
        <f>ROUND(I358*H358,2)</f>
        <v>0</v>
      </c>
      <c r="BL358" s="18" t="s">
        <v>238</v>
      </c>
      <c r="BM358" s="140" t="s">
        <v>535</v>
      </c>
    </row>
    <row r="359" spans="2:65" s="1" customFormat="1" ht="11.25">
      <c r="B359" s="33"/>
      <c r="D359" s="142" t="s">
        <v>142</v>
      </c>
      <c r="F359" s="143" t="s">
        <v>536</v>
      </c>
      <c r="I359" s="144"/>
      <c r="L359" s="33"/>
      <c r="M359" s="145"/>
      <c r="T359" s="54"/>
      <c r="AT359" s="18" t="s">
        <v>142</v>
      </c>
      <c r="AU359" s="18" t="s">
        <v>140</v>
      </c>
    </row>
    <row r="360" spans="2:65" s="12" customFormat="1" ht="11.25">
      <c r="B360" s="146"/>
      <c r="D360" s="147" t="s">
        <v>144</v>
      </c>
      <c r="E360" s="148" t="s">
        <v>3</v>
      </c>
      <c r="F360" s="149" t="s">
        <v>537</v>
      </c>
      <c r="H360" s="148" t="s">
        <v>3</v>
      </c>
      <c r="I360" s="150"/>
      <c r="L360" s="146"/>
      <c r="M360" s="151"/>
      <c r="T360" s="152"/>
      <c r="AT360" s="148" t="s">
        <v>144</v>
      </c>
      <c r="AU360" s="148" t="s">
        <v>140</v>
      </c>
      <c r="AV360" s="12" t="s">
        <v>80</v>
      </c>
      <c r="AW360" s="12" t="s">
        <v>33</v>
      </c>
      <c r="AX360" s="12" t="s">
        <v>72</v>
      </c>
      <c r="AY360" s="148" t="s">
        <v>131</v>
      </c>
    </row>
    <row r="361" spans="2:65" s="13" customFormat="1" ht="11.25">
      <c r="B361" s="153"/>
      <c r="D361" s="147" t="s">
        <v>144</v>
      </c>
      <c r="E361" s="154" t="s">
        <v>3</v>
      </c>
      <c r="F361" s="155" t="s">
        <v>538</v>
      </c>
      <c r="H361" s="156">
        <v>1.903</v>
      </c>
      <c r="I361" s="157"/>
      <c r="L361" s="153"/>
      <c r="M361" s="158"/>
      <c r="T361" s="159"/>
      <c r="AT361" s="154" t="s">
        <v>144</v>
      </c>
      <c r="AU361" s="154" t="s">
        <v>140</v>
      </c>
      <c r="AV361" s="13" t="s">
        <v>140</v>
      </c>
      <c r="AW361" s="13" t="s">
        <v>33</v>
      </c>
      <c r="AX361" s="13" t="s">
        <v>80</v>
      </c>
      <c r="AY361" s="154" t="s">
        <v>131</v>
      </c>
    </row>
    <row r="362" spans="2:65" s="1" customFormat="1" ht="33" customHeight="1">
      <c r="B362" s="128"/>
      <c r="C362" s="129" t="s">
        <v>539</v>
      </c>
      <c r="D362" s="129" t="s">
        <v>134</v>
      </c>
      <c r="E362" s="130" t="s">
        <v>540</v>
      </c>
      <c r="F362" s="131" t="s">
        <v>541</v>
      </c>
      <c r="G362" s="132" t="s">
        <v>443</v>
      </c>
      <c r="H362" s="133">
        <v>13</v>
      </c>
      <c r="I362" s="134"/>
      <c r="J362" s="135">
        <f>ROUND(I362*H362,2)</f>
        <v>0</v>
      </c>
      <c r="K362" s="131" t="s">
        <v>138</v>
      </c>
      <c r="L362" s="33"/>
      <c r="M362" s="136" t="s">
        <v>3</v>
      </c>
      <c r="N362" s="137" t="s">
        <v>44</v>
      </c>
      <c r="P362" s="138">
        <f>O362*H362</f>
        <v>0</v>
      </c>
      <c r="Q362" s="138">
        <v>9.0799999999999995E-3</v>
      </c>
      <c r="R362" s="138">
        <f>Q362*H362</f>
        <v>0.11803999999999999</v>
      </c>
      <c r="S362" s="138">
        <v>0</v>
      </c>
      <c r="T362" s="139">
        <f>S362*H362</f>
        <v>0</v>
      </c>
      <c r="AR362" s="140" t="s">
        <v>238</v>
      </c>
      <c r="AT362" s="140" t="s">
        <v>134</v>
      </c>
      <c r="AU362" s="140" t="s">
        <v>140</v>
      </c>
      <c r="AY362" s="18" t="s">
        <v>131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8" t="s">
        <v>140</v>
      </c>
      <c r="BK362" s="141">
        <f>ROUND(I362*H362,2)</f>
        <v>0</v>
      </c>
      <c r="BL362" s="18" t="s">
        <v>238</v>
      </c>
      <c r="BM362" s="140" t="s">
        <v>542</v>
      </c>
    </row>
    <row r="363" spans="2:65" s="1" customFormat="1" ht="11.25">
      <c r="B363" s="33"/>
      <c r="D363" s="142" t="s">
        <v>142</v>
      </c>
      <c r="F363" s="143" t="s">
        <v>543</v>
      </c>
      <c r="I363" s="144"/>
      <c r="L363" s="33"/>
      <c r="M363" s="145"/>
      <c r="T363" s="54"/>
      <c r="AT363" s="18" t="s">
        <v>142</v>
      </c>
      <c r="AU363" s="18" t="s">
        <v>140</v>
      </c>
    </row>
    <row r="364" spans="2:65" s="12" customFormat="1" ht="11.25">
      <c r="B364" s="146"/>
      <c r="D364" s="147" t="s">
        <v>144</v>
      </c>
      <c r="E364" s="148" t="s">
        <v>3</v>
      </c>
      <c r="F364" s="149" t="s">
        <v>544</v>
      </c>
      <c r="H364" s="148" t="s">
        <v>3</v>
      </c>
      <c r="I364" s="150"/>
      <c r="L364" s="146"/>
      <c r="M364" s="151"/>
      <c r="T364" s="152"/>
      <c r="AT364" s="148" t="s">
        <v>144</v>
      </c>
      <c r="AU364" s="148" t="s">
        <v>140</v>
      </c>
      <c r="AV364" s="12" t="s">
        <v>80</v>
      </c>
      <c r="AW364" s="12" t="s">
        <v>33</v>
      </c>
      <c r="AX364" s="12" t="s">
        <v>72</v>
      </c>
      <c r="AY364" s="148" t="s">
        <v>131</v>
      </c>
    </row>
    <row r="365" spans="2:65" s="13" customFormat="1" ht="11.25">
      <c r="B365" s="153"/>
      <c r="D365" s="147" t="s">
        <v>144</v>
      </c>
      <c r="E365" s="154" t="s">
        <v>3</v>
      </c>
      <c r="F365" s="155" t="s">
        <v>221</v>
      </c>
      <c r="H365" s="156">
        <v>13</v>
      </c>
      <c r="I365" s="157"/>
      <c r="L365" s="153"/>
      <c r="M365" s="158"/>
      <c r="T365" s="159"/>
      <c r="AT365" s="154" t="s">
        <v>144</v>
      </c>
      <c r="AU365" s="154" t="s">
        <v>140</v>
      </c>
      <c r="AV365" s="13" t="s">
        <v>140</v>
      </c>
      <c r="AW365" s="13" t="s">
        <v>33</v>
      </c>
      <c r="AX365" s="13" t="s">
        <v>80</v>
      </c>
      <c r="AY365" s="154" t="s">
        <v>131</v>
      </c>
    </row>
    <row r="366" spans="2:65" s="1" customFormat="1" ht="16.5" customHeight="1">
      <c r="B366" s="128"/>
      <c r="C366" s="129" t="s">
        <v>545</v>
      </c>
      <c r="D366" s="129" t="s">
        <v>134</v>
      </c>
      <c r="E366" s="130" t="s">
        <v>546</v>
      </c>
      <c r="F366" s="131" t="s">
        <v>547</v>
      </c>
      <c r="G366" s="132" t="s">
        <v>364</v>
      </c>
      <c r="H366" s="133">
        <v>15.6</v>
      </c>
      <c r="I366" s="134"/>
      <c r="J366" s="135">
        <f>ROUND(I366*H366,2)</f>
        <v>0</v>
      </c>
      <c r="K366" s="131" t="s">
        <v>138</v>
      </c>
      <c r="L366" s="33"/>
      <c r="M366" s="136" t="s">
        <v>3</v>
      </c>
      <c r="N366" s="137" t="s">
        <v>44</v>
      </c>
      <c r="P366" s="138">
        <f>O366*H366</f>
        <v>0</v>
      </c>
      <c r="Q366" s="138">
        <v>0</v>
      </c>
      <c r="R366" s="138">
        <f>Q366*H366</f>
        <v>0</v>
      </c>
      <c r="S366" s="138">
        <v>0</v>
      </c>
      <c r="T366" s="139">
        <f>S366*H366</f>
        <v>0</v>
      </c>
      <c r="AR366" s="140" t="s">
        <v>238</v>
      </c>
      <c r="AT366" s="140" t="s">
        <v>134</v>
      </c>
      <c r="AU366" s="140" t="s">
        <v>140</v>
      </c>
      <c r="AY366" s="18" t="s">
        <v>131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8" t="s">
        <v>140</v>
      </c>
      <c r="BK366" s="141">
        <f>ROUND(I366*H366,2)</f>
        <v>0</v>
      </c>
      <c r="BL366" s="18" t="s">
        <v>238</v>
      </c>
      <c r="BM366" s="140" t="s">
        <v>548</v>
      </c>
    </row>
    <row r="367" spans="2:65" s="1" customFormat="1" ht="11.25">
      <c r="B367" s="33"/>
      <c r="D367" s="142" t="s">
        <v>142</v>
      </c>
      <c r="F367" s="143" t="s">
        <v>549</v>
      </c>
      <c r="I367" s="144"/>
      <c r="L367" s="33"/>
      <c r="M367" s="145"/>
      <c r="T367" s="54"/>
      <c r="AT367" s="18" t="s">
        <v>142</v>
      </c>
      <c r="AU367" s="18" t="s">
        <v>140</v>
      </c>
    </row>
    <row r="368" spans="2:65" s="12" customFormat="1" ht="11.25">
      <c r="B368" s="146"/>
      <c r="D368" s="147" t="s">
        <v>144</v>
      </c>
      <c r="E368" s="148" t="s">
        <v>3</v>
      </c>
      <c r="F368" s="149" t="s">
        <v>550</v>
      </c>
      <c r="H368" s="148" t="s">
        <v>3</v>
      </c>
      <c r="I368" s="150"/>
      <c r="L368" s="146"/>
      <c r="M368" s="151"/>
      <c r="T368" s="152"/>
      <c r="AT368" s="148" t="s">
        <v>144</v>
      </c>
      <c r="AU368" s="148" t="s">
        <v>140</v>
      </c>
      <c r="AV368" s="12" t="s">
        <v>80</v>
      </c>
      <c r="AW368" s="12" t="s">
        <v>33</v>
      </c>
      <c r="AX368" s="12" t="s">
        <v>72</v>
      </c>
      <c r="AY368" s="148" t="s">
        <v>131</v>
      </c>
    </row>
    <row r="369" spans="2:65" s="13" customFormat="1" ht="11.25">
      <c r="B369" s="153"/>
      <c r="D369" s="147" t="s">
        <v>144</v>
      </c>
      <c r="E369" s="154" t="s">
        <v>3</v>
      </c>
      <c r="F369" s="155" t="s">
        <v>551</v>
      </c>
      <c r="H369" s="156">
        <v>15.6</v>
      </c>
      <c r="I369" s="157"/>
      <c r="L369" s="153"/>
      <c r="M369" s="158"/>
      <c r="T369" s="159"/>
      <c r="AT369" s="154" t="s">
        <v>144</v>
      </c>
      <c r="AU369" s="154" t="s">
        <v>140</v>
      </c>
      <c r="AV369" s="13" t="s">
        <v>140</v>
      </c>
      <c r="AW369" s="13" t="s">
        <v>33</v>
      </c>
      <c r="AX369" s="13" t="s">
        <v>80</v>
      </c>
      <c r="AY369" s="154" t="s">
        <v>131</v>
      </c>
    </row>
    <row r="370" spans="2:65" s="1" customFormat="1" ht="16.5" customHeight="1">
      <c r="B370" s="128"/>
      <c r="C370" s="167" t="s">
        <v>552</v>
      </c>
      <c r="D370" s="167" t="s">
        <v>279</v>
      </c>
      <c r="E370" s="168" t="s">
        <v>553</v>
      </c>
      <c r="F370" s="169" t="s">
        <v>554</v>
      </c>
      <c r="G370" s="170" t="s">
        <v>364</v>
      </c>
      <c r="H370" s="171">
        <v>15.912000000000001</v>
      </c>
      <c r="I370" s="172"/>
      <c r="J370" s="173">
        <f>ROUND(I370*H370,2)</f>
        <v>0</v>
      </c>
      <c r="K370" s="169" t="s">
        <v>3</v>
      </c>
      <c r="L370" s="174"/>
      <c r="M370" s="175" t="s">
        <v>3</v>
      </c>
      <c r="N370" s="176" t="s">
        <v>44</v>
      </c>
      <c r="P370" s="138">
        <f>O370*H370</f>
        <v>0</v>
      </c>
      <c r="Q370" s="138">
        <v>1.5E-3</v>
      </c>
      <c r="R370" s="138">
        <f>Q370*H370</f>
        <v>2.3868E-2</v>
      </c>
      <c r="S370" s="138">
        <v>0</v>
      </c>
      <c r="T370" s="139">
        <f>S370*H370</f>
        <v>0</v>
      </c>
      <c r="AR370" s="140" t="s">
        <v>282</v>
      </c>
      <c r="AT370" s="140" t="s">
        <v>279</v>
      </c>
      <c r="AU370" s="140" t="s">
        <v>140</v>
      </c>
      <c r="AY370" s="18" t="s">
        <v>131</v>
      </c>
      <c r="BE370" s="141">
        <f>IF(N370="základní",J370,0)</f>
        <v>0</v>
      </c>
      <c r="BF370" s="141">
        <f>IF(N370="snížená",J370,0)</f>
        <v>0</v>
      </c>
      <c r="BG370" s="141">
        <f>IF(N370="zákl. přenesená",J370,0)</f>
        <v>0</v>
      </c>
      <c r="BH370" s="141">
        <f>IF(N370="sníž. přenesená",J370,0)</f>
        <v>0</v>
      </c>
      <c r="BI370" s="141">
        <f>IF(N370="nulová",J370,0)</f>
        <v>0</v>
      </c>
      <c r="BJ370" s="18" t="s">
        <v>140</v>
      </c>
      <c r="BK370" s="141">
        <f>ROUND(I370*H370,2)</f>
        <v>0</v>
      </c>
      <c r="BL370" s="18" t="s">
        <v>238</v>
      </c>
      <c r="BM370" s="140" t="s">
        <v>555</v>
      </c>
    </row>
    <row r="371" spans="2:65" s="13" customFormat="1" ht="11.25">
      <c r="B371" s="153"/>
      <c r="D371" s="147" t="s">
        <v>144</v>
      </c>
      <c r="F371" s="155" t="s">
        <v>556</v>
      </c>
      <c r="H371" s="156">
        <v>15.912000000000001</v>
      </c>
      <c r="I371" s="157"/>
      <c r="L371" s="153"/>
      <c r="M371" s="158"/>
      <c r="T371" s="159"/>
      <c r="AT371" s="154" t="s">
        <v>144</v>
      </c>
      <c r="AU371" s="154" t="s">
        <v>140</v>
      </c>
      <c r="AV371" s="13" t="s">
        <v>140</v>
      </c>
      <c r="AW371" s="13" t="s">
        <v>4</v>
      </c>
      <c r="AX371" s="13" t="s">
        <v>80</v>
      </c>
      <c r="AY371" s="154" t="s">
        <v>131</v>
      </c>
    </row>
    <row r="372" spans="2:65" s="1" customFormat="1" ht="16.5" customHeight="1">
      <c r="B372" s="128"/>
      <c r="C372" s="129" t="s">
        <v>557</v>
      </c>
      <c r="D372" s="129" t="s">
        <v>134</v>
      </c>
      <c r="E372" s="130" t="s">
        <v>558</v>
      </c>
      <c r="F372" s="131" t="s">
        <v>559</v>
      </c>
      <c r="G372" s="132" t="s">
        <v>443</v>
      </c>
      <c r="H372" s="133">
        <v>1</v>
      </c>
      <c r="I372" s="134"/>
      <c r="J372" s="135">
        <f>ROUND(I372*H372,2)</f>
        <v>0</v>
      </c>
      <c r="K372" s="131" t="s">
        <v>138</v>
      </c>
      <c r="L372" s="33"/>
      <c r="M372" s="136" t="s">
        <v>3</v>
      </c>
      <c r="N372" s="137" t="s">
        <v>44</v>
      </c>
      <c r="P372" s="138">
        <f>O372*H372</f>
        <v>0</v>
      </c>
      <c r="Q372" s="138">
        <v>0</v>
      </c>
      <c r="R372" s="138">
        <f>Q372*H372</f>
        <v>0</v>
      </c>
      <c r="S372" s="138">
        <v>0</v>
      </c>
      <c r="T372" s="139">
        <f>S372*H372</f>
        <v>0</v>
      </c>
      <c r="AR372" s="140" t="s">
        <v>238</v>
      </c>
      <c r="AT372" s="140" t="s">
        <v>134</v>
      </c>
      <c r="AU372" s="140" t="s">
        <v>140</v>
      </c>
      <c r="AY372" s="18" t="s">
        <v>131</v>
      </c>
      <c r="BE372" s="141">
        <f>IF(N372="základní",J372,0)</f>
        <v>0</v>
      </c>
      <c r="BF372" s="141">
        <f>IF(N372="snížená",J372,0)</f>
        <v>0</v>
      </c>
      <c r="BG372" s="141">
        <f>IF(N372="zákl. přenesená",J372,0)</f>
        <v>0</v>
      </c>
      <c r="BH372" s="141">
        <f>IF(N372="sníž. přenesená",J372,0)</f>
        <v>0</v>
      </c>
      <c r="BI372" s="141">
        <f>IF(N372="nulová",J372,0)</f>
        <v>0</v>
      </c>
      <c r="BJ372" s="18" t="s">
        <v>140</v>
      </c>
      <c r="BK372" s="141">
        <f>ROUND(I372*H372,2)</f>
        <v>0</v>
      </c>
      <c r="BL372" s="18" t="s">
        <v>238</v>
      </c>
      <c r="BM372" s="140" t="s">
        <v>560</v>
      </c>
    </row>
    <row r="373" spans="2:65" s="1" customFormat="1" ht="11.25">
      <c r="B373" s="33"/>
      <c r="D373" s="142" t="s">
        <v>142</v>
      </c>
      <c r="F373" s="143" t="s">
        <v>561</v>
      </c>
      <c r="I373" s="144"/>
      <c r="L373" s="33"/>
      <c r="M373" s="145"/>
      <c r="T373" s="54"/>
      <c r="AT373" s="18" t="s">
        <v>142</v>
      </c>
      <c r="AU373" s="18" t="s">
        <v>140</v>
      </c>
    </row>
    <row r="374" spans="2:65" s="12" customFormat="1" ht="11.25">
      <c r="B374" s="146"/>
      <c r="D374" s="147" t="s">
        <v>144</v>
      </c>
      <c r="E374" s="148" t="s">
        <v>3</v>
      </c>
      <c r="F374" s="149" t="s">
        <v>550</v>
      </c>
      <c r="H374" s="148" t="s">
        <v>3</v>
      </c>
      <c r="I374" s="150"/>
      <c r="L374" s="146"/>
      <c r="M374" s="151"/>
      <c r="T374" s="152"/>
      <c r="AT374" s="148" t="s">
        <v>144</v>
      </c>
      <c r="AU374" s="148" t="s">
        <v>140</v>
      </c>
      <c r="AV374" s="12" t="s">
        <v>80</v>
      </c>
      <c r="AW374" s="12" t="s">
        <v>33</v>
      </c>
      <c r="AX374" s="12" t="s">
        <v>72</v>
      </c>
      <c r="AY374" s="148" t="s">
        <v>131</v>
      </c>
    </row>
    <row r="375" spans="2:65" s="13" customFormat="1" ht="11.25">
      <c r="B375" s="153"/>
      <c r="D375" s="147" t="s">
        <v>144</v>
      </c>
      <c r="E375" s="154" t="s">
        <v>3</v>
      </c>
      <c r="F375" s="155" t="s">
        <v>80</v>
      </c>
      <c r="H375" s="156">
        <v>1</v>
      </c>
      <c r="I375" s="157"/>
      <c r="L375" s="153"/>
      <c r="M375" s="158"/>
      <c r="T375" s="159"/>
      <c r="AT375" s="154" t="s">
        <v>144</v>
      </c>
      <c r="AU375" s="154" t="s">
        <v>140</v>
      </c>
      <c r="AV375" s="13" t="s">
        <v>140</v>
      </c>
      <c r="AW375" s="13" t="s">
        <v>33</v>
      </c>
      <c r="AX375" s="13" t="s">
        <v>80</v>
      </c>
      <c r="AY375" s="154" t="s">
        <v>131</v>
      </c>
    </row>
    <row r="376" spans="2:65" s="1" customFormat="1" ht="16.5" customHeight="1">
      <c r="B376" s="128"/>
      <c r="C376" s="167" t="s">
        <v>562</v>
      </c>
      <c r="D376" s="167" t="s">
        <v>279</v>
      </c>
      <c r="E376" s="168" t="s">
        <v>563</v>
      </c>
      <c r="F376" s="169" t="s">
        <v>564</v>
      </c>
      <c r="G376" s="170" t="s">
        <v>443</v>
      </c>
      <c r="H376" s="171">
        <v>1</v>
      </c>
      <c r="I376" s="172"/>
      <c r="J376" s="173">
        <f>ROUND(I376*H376,2)</f>
        <v>0</v>
      </c>
      <c r="K376" s="169" t="s">
        <v>3</v>
      </c>
      <c r="L376" s="174"/>
      <c r="M376" s="175" t="s">
        <v>3</v>
      </c>
      <c r="N376" s="176" t="s">
        <v>44</v>
      </c>
      <c r="P376" s="138">
        <f>O376*H376</f>
        <v>0</v>
      </c>
      <c r="Q376" s="138">
        <v>5.0000000000000002E-5</v>
      </c>
      <c r="R376" s="138">
        <f>Q376*H376</f>
        <v>5.0000000000000002E-5</v>
      </c>
      <c r="S376" s="138">
        <v>0</v>
      </c>
      <c r="T376" s="139">
        <f>S376*H376</f>
        <v>0</v>
      </c>
      <c r="AR376" s="140" t="s">
        <v>282</v>
      </c>
      <c r="AT376" s="140" t="s">
        <v>279</v>
      </c>
      <c r="AU376" s="140" t="s">
        <v>140</v>
      </c>
      <c r="AY376" s="18" t="s">
        <v>131</v>
      </c>
      <c r="BE376" s="141">
        <f>IF(N376="základní",J376,0)</f>
        <v>0</v>
      </c>
      <c r="BF376" s="141">
        <f>IF(N376="snížená",J376,0)</f>
        <v>0</v>
      </c>
      <c r="BG376" s="141">
        <f>IF(N376="zákl. přenesená",J376,0)</f>
        <v>0</v>
      </c>
      <c r="BH376" s="141">
        <f>IF(N376="sníž. přenesená",J376,0)</f>
        <v>0</v>
      </c>
      <c r="BI376" s="141">
        <f>IF(N376="nulová",J376,0)</f>
        <v>0</v>
      </c>
      <c r="BJ376" s="18" t="s">
        <v>140</v>
      </c>
      <c r="BK376" s="141">
        <f>ROUND(I376*H376,2)</f>
        <v>0</v>
      </c>
      <c r="BL376" s="18" t="s">
        <v>238</v>
      </c>
      <c r="BM376" s="140" t="s">
        <v>565</v>
      </c>
    </row>
    <row r="377" spans="2:65" s="1" customFormat="1" ht="16.5" customHeight="1">
      <c r="B377" s="128"/>
      <c r="C377" s="129" t="s">
        <v>566</v>
      </c>
      <c r="D377" s="129" t="s">
        <v>134</v>
      </c>
      <c r="E377" s="130" t="s">
        <v>567</v>
      </c>
      <c r="F377" s="131" t="s">
        <v>568</v>
      </c>
      <c r="G377" s="132" t="s">
        <v>443</v>
      </c>
      <c r="H377" s="133">
        <v>6</v>
      </c>
      <c r="I377" s="134"/>
      <c r="J377" s="135">
        <f>ROUND(I377*H377,2)</f>
        <v>0</v>
      </c>
      <c r="K377" s="131" t="s">
        <v>138</v>
      </c>
      <c r="L377" s="33"/>
      <c r="M377" s="136" t="s">
        <v>3</v>
      </c>
      <c r="N377" s="137" t="s">
        <v>44</v>
      </c>
      <c r="P377" s="138">
        <f>O377*H377</f>
        <v>0</v>
      </c>
      <c r="Q377" s="138">
        <v>0</v>
      </c>
      <c r="R377" s="138">
        <f>Q377*H377</f>
        <v>0</v>
      </c>
      <c r="S377" s="138">
        <v>0</v>
      </c>
      <c r="T377" s="139">
        <f>S377*H377</f>
        <v>0</v>
      </c>
      <c r="AR377" s="140" t="s">
        <v>238</v>
      </c>
      <c r="AT377" s="140" t="s">
        <v>134</v>
      </c>
      <c r="AU377" s="140" t="s">
        <v>140</v>
      </c>
      <c r="AY377" s="18" t="s">
        <v>131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140</v>
      </c>
      <c r="BK377" s="141">
        <f>ROUND(I377*H377,2)</f>
        <v>0</v>
      </c>
      <c r="BL377" s="18" t="s">
        <v>238</v>
      </c>
      <c r="BM377" s="140" t="s">
        <v>569</v>
      </c>
    </row>
    <row r="378" spans="2:65" s="1" customFormat="1" ht="11.25">
      <c r="B378" s="33"/>
      <c r="D378" s="142" t="s">
        <v>142</v>
      </c>
      <c r="F378" s="143" t="s">
        <v>570</v>
      </c>
      <c r="I378" s="144"/>
      <c r="L378" s="33"/>
      <c r="M378" s="145"/>
      <c r="T378" s="54"/>
      <c r="AT378" s="18" t="s">
        <v>142</v>
      </c>
      <c r="AU378" s="18" t="s">
        <v>140</v>
      </c>
    </row>
    <row r="379" spans="2:65" s="12" customFormat="1" ht="11.25">
      <c r="B379" s="146"/>
      <c r="D379" s="147" t="s">
        <v>144</v>
      </c>
      <c r="E379" s="148" t="s">
        <v>3</v>
      </c>
      <c r="F379" s="149" t="s">
        <v>571</v>
      </c>
      <c r="H379" s="148" t="s">
        <v>3</v>
      </c>
      <c r="I379" s="150"/>
      <c r="L379" s="146"/>
      <c r="M379" s="151"/>
      <c r="T379" s="152"/>
      <c r="AT379" s="148" t="s">
        <v>144</v>
      </c>
      <c r="AU379" s="148" t="s">
        <v>140</v>
      </c>
      <c r="AV379" s="12" t="s">
        <v>80</v>
      </c>
      <c r="AW379" s="12" t="s">
        <v>33</v>
      </c>
      <c r="AX379" s="12" t="s">
        <v>72</v>
      </c>
      <c r="AY379" s="148" t="s">
        <v>131</v>
      </c>
    </row>
    <row r="380" spans="2:65" s="13" customFormat="1" ht="11.25">
      <c r="B380" s="153"/>
      <c r="D380" s="147" t="s">
        <v>144</v>
      </c>
      <c r="E380" s="154" t="s">
        <v>3</v>
      </c>
      <c r="F380" s="155" t="s">
        <v>181</v>
      </c>
      <c r="H380" s="156">
        <v>6</v>
      </c>
      <c r="I380" s="157"/>
      <c r="L380" s="153"/>
      <c r="M380" s="158"/>
      <c r="T380" s="159"/>
      <c r="AT380" s="154" t="s">
        <v>144</v>
      </c>
      <c r="AU380" s="154" t="s">
        <v>140</v>
      </c>
      <c r="AV380" s="13" t="s">
        <v>140</v>
      </c>
      <c r="AW380" s="13" t="s">
        <v>33</v>
      </c>
      <c r="AX380" s="13" t="s">
        <v>80</v>
      </c>
      <c r="AY380" s="154" t="s">
        <v>131</v>
      </c>
    </row>
    <row r="381" spans="2:65" s="1" customFormat="1" ht="16.5" customHeight="1">
      <c r="B381" s="128"/>
      <c r="C381" s="167" t="s">
        <v>572</v>
      </c>
      <c r="D381" s="167" t="s">
        <v>279</v>
      </c>
      <c r="E381" s="168" t="s">
        <v>573</v>
      </c>
      <c r="F381" s="169" t="s">
        <v>574</v>
      </c>
      <c r="G381" s="170" t="s">
        <v>443</v>
      </c>
      <c r="H381" s="171">
        <v>6</v>
      </c>
      <c r="I381" s="172"/>
      <c r="J381" s="173">
        <f>ROUND(I381*H381,2)</f>
        <v>0</v>
      </c>
      <c r="K381" s="169" t="s">
        <v>3</v>
      </c>
      <c r="L381" s="174"/>
      <c r="M381" s="175" t="s">
        <v>3</v>
      </c>
      <c r="N381" s="176" t="s">
        <v>44</v>
      </c>
      <c r="P381" s="138">
        <f>O381*H381</f>
        <v>0</v>
      </c>
      <c r="Q381" s="138">
        <v>3.1E-4</v>
      </c>
      <c r="R381" s="138">
        <f>Q381*H381</f>
        <v>1.8600000000000001E-3</v>
      </c>
      <c r="S381" s="138">
        <v>0</v>
      </c>
      <c r="T381" s="139">
        <f>S381*H381</f>
        <v>0</v>
      </c>
      <c r="AR381" s="140" t="s">
        <v>282</v>
      </c>
      <c r="AT381" s="140" t="s">
        <v>279</v>
      </c>
      <c r="AU381" s="140" t="s">
        <v>140</v>
      </c>
      <c r="AY381" s="18" t="s">
        <v>131</v>
      </c>
      <c r="BE381" s="141">
        <f>IF(N381="základní",J381,0)</f>
        <v>0</v>
      </c>
      <c r="BF381" s="141">
        <f>IF(N381="snížená",J381,0)</f>
        <v>0</v>
      </c>
      <c r="BG381" s="141">
        <f>IF(N381="zákl. přenesená",J381,0)</f>
        <v>0</v>
      </c>
      <c r="BH381" s="141">
        <f>IF(N381="sníž. přenesená",J381,0)</f>
        <v>0</v>
      </c>
      <c r="BI381" s="141">
        <f>IF(N381="nulová",J381,0)</f>
        <v>0</v>
      </c>
      <c r="BJ381" s="18" t="s">
        <v>140</v>
      </c>
      <c r="BK381" s="141">
        <f>ROUND(I381*H381,2)</f>
        <v>0</v>
      </c>
      <c r="BL381" s="18" t="s">
        <v>238</v>
      </c>
      <c r="BM381" s="140" t="s">
        <v>575</v>
      </c>
    </row>
    <row r="382" spans="2:65" s="1" customFormat="1" ht="21.75" customHeight="1">
      <c r="B382" s="128"/>
      <c r="C382" s="129" t="s">
        <v>576</v>
      </c>
      <c r="D382" s="129" t="s">
        <v>134</v>
      </c>
      <c r="E382" s="130" t="s">
        <v>577</v>
      </c>
      <c r="F382" s="131" t="s">
        <v>578</v>
      </c>
      <c r="G382" s="132" t="s">
        <v>364</v>
      </c>
      <c r="H382" s="133">
        <v>43.4</v>
      </c>
      <c r="I382" s="134"/>
      <c r="J382" s="135">
        <f>ROUND(I382*H382,2)</f>
        <v>0</v>
      </c>
      <c r="K382" s="131" t="s">
        <v>138</v>
      </c>
      <c r="L382" s="33"/>
      <c r="M382" s="136" t="s">
        <v>3</v>
      </c>
      <c r="N382" s="137" t="s">
        <v>44</v>
      </c>
      <c r="P382" s="138">
        <f>O382*H382</f>
        <v>0</v>
      </c>
      <c r="Q382" s="138">
        <v>3.5999999999999999E-3</v>
      </c>
      <c r="R382" s="138">
        <f>Q382*H382</f>
        <v>0.15623999999999999</v>
      </c>
      <c r="S382" s="138">
        <v>0</v>
      </c>
      <c r="T382" s="139">
        <f>S382*H382</f>
        <v>0</v>
      </c>
      <c r="AR382" s="140" t="s">
        <v>238</v>
      </c>
      <c r="AT382" s="140" t="s">
        <v>134</v>
      </c>
      <c r="AU382" s="140" t="s">
        <v>140</v>
      </c>
      <c r="AY382" s="18" t="s">
        <v>131</v>
      </c>
      <c r="BE382" s="141">
        <f>IF(N382="základní",J382,0)</f>
        <v>0</v>
      </c>
      <c r="BF382" s="141">
        <f>IF(N382="snížená",J382,0)</f>
        <v>0</v>
      </c>
      <c r="BG382" s="141">
        <f>IF(N382="zákl. přenesená",J382,0)</f>
        <v>0</v>
      </c>
      <c r="BH382" s="141">
        <f>IF(N382="sníž. přenesená",J382,0)</f>
        <v>0</v>
      </c>
      <c r="BI382" s="141">
        <f>IF(N382="nulová",J382,0)</f>
        <v>0</v>
      </c>
      <c r="BJ382" s="18" t="s">
        <v>140</v>
      </c>
      <c r="BK382" s="141">
        <f>ROUND(I382*H382,2)</f>
        <v>0</v>
      </c>
      <c r="BL382" s="18" t="s">
        <v>238</v>
      </c>
      <c r="BM382" s="140" t="s">
        <v>579</v>
      </c>
    </row>
    <row r="383" spans="2:65" s="1" customFormat="1" ht="11.25">
      <c r="B383" s="33"/>
      <c r="D383" s="142" t="s">
        <v>142</v>
      </c>
      <c r="F383" s="143" t="s">
        <v>580</v>
      </c>
      <c r="I383" s="144"/>
      <c r="L383" s="33"/>
      <c r="M383" s="145"/>
      <c r="T383" s="54"/>
      <c r="AT383" s="18" t="s">
        <v>142</v>
      </c>
      <c r="AU383" s="18" t="s">
        <v>140</v>
      </c>
    </row>
    <row r="384" spans="2:65" s="12" customFormat="1" ht="11.25">
      <c r="B384" s="146"/>
      <c r="D384" s="147" t="s">
        <v>144</v>
      </c>
      <c r="E384" s="148" t="s">
        <v>3</v>
      </c>
      <c r="F384" s="149" t="s">
        <v>581</v>
      </c>
      <c r="H384" s="148" t="s">
        <v>3</v>
      </c>
      <c r="I384" s="150"/>
      <c r="L384" s="146"/>
      <c r="M384" s="151"/>
      <c r="T384" s="152"/>
      <c r="AT384" s="148" t="s">
        <v>144</v>
      </c>
      <c r="AU384" s="148" t="s">
        <v>140</v>
      </c>
      <c r="AV384" s="12" t="s">
        <v>80</v>
      </c>
      <c r="AW384" s="12" t="s">
        <v>33</v>
      </c>
      <c r="AX384" s="12" t="s">
        <v>72</v>
      </c>
      <c r="AY384" s="148" t="s">
        <v>131</v>
      </c>
    </row>
    <row r="385" spans="2:65" s="13" customFormat="1" ht="11.25">
      <c r="B385" s="153"/>
      <c r="D385" s="147" t="s">
        <v>144</v>
      </c>
      <c r="E385" s="154" t="s">
        <v>3</v>
      </c>
      <c r="F385" s="155" t="s">
        <v>582</v>
      </c>
      <c r="H385" s="156">
        <v>43.4</v>
      </c>
      <c r="I385" s="157"/>
      <c r="L385" s="153"/>
      <c r="M385" s="158"/>
      <c r="T385" s="159"/>
      <c r="AT385" s="154" t="s">
        <v>144</v>
      </c>
      <c r="AU385" s="154" t="s">
        <v>140</v>
      </c>
      <c r="AV385" s="13" t="s">
        <v>140</v>
      </c>
      <c r="AW385" s="13" t="s">
        <v>33</v>
      </c>
      <c r="AX385" s="13" t="s">
        <v>80</v>
      </c>
      <c r="AY385" s="154" t="s">
        <v>131</v>
      </c>
    </row>
    <row r="386" spans="2:65" s="1" customFormat="1" ht="21.75" customHeight="1">
      <c r="B386" s="128"/>
      <c r="C386" s="129" t="s">
        <v>583</v>
      </c>
      <c r="D386" s="129" t="s">
        <v>134</v>
      </c>
      <c r="E386" s="130" t="s">
        <v>584</v>
      </c>
      <c r="F386" s="131" t="s">
        <v>585</v>
      </c>
      <c r="G386" s="132" t="s">
        <v>443</v>
      </c>
      <c r="H386" s="133">
        <v>3</v>
      </c>
      <c r="I386" s="134"/>
      <c r="J386" s="135">
        <f>ROUND(I386*H386,2)</f>
        <v>0</v>
      </c>
      <c r="K386" s="131" t="s">
        <v>138</v>
      </c>
      <c r="L386" s="33"/>
      <c r="M386" s="136" t="s">
        <v>3</v>
      </c>
      <c r="N386" s="137" t="s">
        <v>44</v>
      </c>
      <c r="P386" s="138">
        <f>O386*H386</f>
        <v>0</v>
      </c>
      <c r="Q386" s="138">
        <v>1.6800000000000001E-3</v>
      </c>
      <c r="R386" s="138">
        <f>Q386*H386</f>
        <v>5.0400000000000002E-3</v>
      </c>
      <c r="S386" s="138">
        <v>0</v>
      </c>
      <c r="T386" s="139">
        <f>S386*H386</f>
        <v>0</v>
      </c>
      <c r="AR386" s="140" t="s">
        <v>238</v>
      </c>
      <c r="AT386" s="140" t="s">
        <v>134</v>
      </c>
      <c r="AU386" s="140" t="s">
        <v>140</v>
      </c>
      <c r="AY386" s="18" t="s">
        <v>131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8" t="s">
        <v>140</v>
      </c>
      <c r="BK386" s="141">
        <f>ROUND(I386*H386,2)</f>
        <v>0</v>
      </c>
      <c r="BL386" s="18" t="s">
        <v>238</v>
      </c>
      <c r="BM386" s="140" t="s">
        <v>586</v>
      </c>
    </row>
    <row r="387" spans="2:65" s="1" customFormat="1" ht="11.25">
      <c r="B387" s="33"/>
      <c r="D387" s="142" t="s">
        <v>142</v>
      </c>
      <c r="F387" s="143" t="s">
        <v>587</v>
      </c>
      <c r="I387" s="144"/>
      <c r="L387" s="33"/>
      <c r="M387" s="145"/>
      <c r="T387" s="54"/>
      <c r="AT387" s="18" t="s">
        <v>142</v>
      </c>
      <c r="AU387" s="18" t="s">
        <v>140</v>
      </c>
    </row>
    <row r="388" spans="2:65" s="12" customFormat="1" ht="11.25">
      <c r="B388" s="146"/>
      <c r="D388" s="147" t="s">
        <v>144</v>
      </c>
      <c r="E388" s="148" t="s">
        <v>3</v>
      </c>
      <c r="F388" s="149" t="s">
        <v>581</v>
      </c>
      <c r="H388" s="148" t="s">
        <v>3</v>
      </c>
      <c r="I388" s="150"/>
      <c r="L388" s="146"/>
      <c r="M388" s="151"/>
      <c r="T388" s="152"/>
      <c r="AT388" s="148" t="s">
        <v>144</v>
      </c>
      <c r="AU388" s="148" t="s">
        <v>140</v>
      </c>
      <c r="AV388" s="12" t="s">
        <v>80</v>
      </c>
      <c r="AW388" s="12" t="s">
        <v>33</v>
      </c>
      <c r="AX388" s="12" t="s">
        <v>72</v>
      </c>
      <c r="AY388" s="148" t="s">
        <v>131</v>
      </c>
    </row>
    <row r="389" spans="2:65" s="13" customFormat="1" ht="11.25">
      <c r="B389" s="153"/>
      <c r="D389" s="147" t="s">
        <v>144</v>
      </c>
      <c r="E389" s="154" t="s">
        <v>3</v>
      </c>
      <c r="F389" s="155" t="s">
        <v>165</v>
      </c>
      <c r="H389" s="156">
        <v>3</v>
      </c>
      <c r="I389" s="157"/>
      <c r="L389" s="153"/>
      <c r="M389" s="158"/>
      <c r="T389" s="159"/>
      <c r="AT389" s="154" t="s">
        <v>144</v>
      </c>
      <c r="AU389" s="154" t="s">
        <v>140</v>
      </c>
      <c r="AV389" s="13" t="s">
        <v>140</v>
      </c>
      <c r="AW389" s="13" t="s">
        <v>33</v>
      </c>
      <c r="AX389" s="13" t="s">
        <v>80</v>
      </c>
      <c r="AY389" s="154" t="s">
        <v>131</v>
      </c>
    </row>
    <row r="390" spans="2:65" s="1" customFormat="1" ht="24.2" customHeight="1">
      <c r="B390" s="128"/>
      <c r="C390" s="129" t="s">
        <v>588</v>
      </c>
      <c r="D390" s="129" t="s">
        <v>134</v>
      </c>
      <c r="E390" s="130" t="s">
        <v>589</v>
      </c>
      <c r="F390" s="131" t="s">
        <v>590</v>
      </c>
      <c r="G390" s="132" t="s">
        <v>364</v>
      </c>
      <c r="H390" s="133">
        <v>3.5</v>
      </c>
      <c r="I390" s="134"/>
      <c r="J390" s="135">
        <f>ROUND(I390*H390,2)</f>
        <v>0</v>
      </c>
      <c r="K390" s="131" t="s">
        <v>138</v>
      </c>
      <c r="L390" s="33"/>
      <c r="M390" s="136" t="s">
        <v>3</v>
      </c>
      <c r="N390" s="137" t="s">
        <v>44</v>
      </c>
      <c r="P390" s="138">
        <f>O390*H390</f>
        <v>0</v>
      </c>
      <c r="Q390" s="138">
        <v>1.1100000000000001E-3</v>
      </c>
      <c r="R390" s="138">
        <f>Q390*H390</f>
        <v>3.8850000000000004E-3</v>
      </c>
      <c r="S390" s="138">
        <v>0</v>
      </c>
      <c r="T390" s="139">
        <f>S390*H390</f>
        <v>0</v>
      </c>
      <c r="AR390" s="140" t="s">
        <v>238</v>
      </c>
      <c r="AT390" s="140" t="s">
        <v>134</v>
      </c>
      <c r="AU390" s="140" t="s">
        <v>140</v>
      </c>
      <c r="AY390" s="18" t="s">
        <v>131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8" t="s">
        <v>140</v>
      </c>
      <c r="BK390" s="141">
        <f>ROUND(I390*H390,2)</f>
        <v>0</v>
      </c>
      <c r="BL390" s="18" t="s">
        <v>238</v>
      </c>
      <c r="BM390" s="140" t="s">
        <v>591</v>
      </c>
    </row>
    <row r="391" spans="2:65" s="1" customFormat="1" ht="11.25">
      <c r="B391" s="33"/>
      <c r="D391" s="142" t="s">
        <v>142</v>
      </c>
      <c r="F391" s="143" t="s">
        <v>592</v>
      </c>
      <c r="I391" s="144"/>
      <c r="L391" s="33"/>
      <c r="M391" s="145"/>
      <c r="T391" s="54"/>
      <c r="AT391" s="18" t="s">
        <v>142</v>
      </c>
      <c r="AU391" s="18" t="s">
        <v>140</v>
      </c>
    </row>
    <row r="392" spans="2:65" s="12" customFormat="1" ht="11.25">
      <c r="B392" s="146"/>
      <c r="D392" s="147" t="s">
        <v>144</v>
      </c>
      <c r="E392" s="148" t="s">
        <v>3</v>
      </c>
      <c r="F392" s="149" t="s">
        <v>593</v>
      </c>
      <c r="H392" s="148" t="s">
        <v>3</v>
      </c>
      <c r="I392" s="150"/>
      <c r="L392" s="146"/>
      <c r="M392" s="151"/>
      <c r="T392" s="152"/>
      <c r="AT392" s="148" t="s">
        <v>144</v>
      </c>
      <c r="AU392" s="148" t="s">
        <v>140</v>
      </c>
      <c r="AV392" s="12" t="s">
        <v>80</v>
      </c>
      <c r="AW392" s="12" t="s">
        <v>33</v>
      </c>
      <c r="AX392" s="12" t="s">
        <v>72</v>
      </c>
      <c r="AY392" s="148" t="s">
        <v>131</v>
      </c>
    </row>
    <row r="393" spans="2:65" s="13" customFormat="1" ht="11.25">
      <c r="B393" s="153"/>
      <c r="D393" s="147" t="s">
        <v>144</v>
      </c>
      <c r="E393" s="154" t="s">
        <v>3</v>
      </c>
      <c r="F393" s="155" t="s">
        <v>594</v>
      </c>
      <c r="H393" s="156">
        <v>3.5</v>
      </c>
      <c r="I393" s="157"/>
      <c r="L393" s="153"/>
      <c r="M393" s="158"/>
      <c r="T393" s="159"/>
      <c r="AT393" s="154" t="s">
        <v>144</v>
      </c>
      <c r="AU393" s="154" t="s">
        <v>140</v>
      </c>
      <c r="AV393" s="13" t="s">
        <v>140</v>
      </c>
      <c r="AW393" s="13" t="s">
        <v>33</v>
      </c>
      <c r="AX393" s="13" t="s">
        <v>80</v>
      </c>
      <c r="AY393" s="154" t="s">
        <v>131</v>
      </c>
    </row>
    <row r="394" spans="2:65" s="1" customFormat="1" ht="24.2" customHeight="1">
      <c r="B394" s="128"/>
      <c r="C394" s="129" t="s">
        <v>595</v>
      </c>
      <c r="D394" s="129" t="s">
        <v>134</v>
      </c>
      <c r="E394" s="130" t="s">
        <v>596</v>
      </c>
      <c r="F394" s="131" t="s">
        <v>597</v>
      </c>
      <c r="G394" s="132" t="s">
        <v>364</v>
      </c>
      <c r="H394" s="133">
        <v>28.8</v>
      </c>
      <c r="I394" s="134"/>
      <c r="J394" s="135">
        <f>ROUND(I394*H394,2)</f>
        <v>0</v>
      </c>
      <c r="K394" s="131" t="s">
        <v>3</v>
      </c>
      <c r="L394" s="33"/>
      <c r="M394" s="136" t="s">
        <v>3</v>
      </c>
      <c r="N394" s="137" t="s">
        <v>44</v>
      </c>
      <c r="P394" s="138">
        <f>O394*H394</f>
        <v>0</v>
      </c>
      <c r="Q394" s="138">
        <v>2.0999999999999999E-3</v>
      </c>
      <c r="R394" s="138">
        <f>Q394*H394</f>
        <v>6.0479999999999999E-2</v>
      </c>
      <c r="S394" s="138">
        <v>0</v>
      </c>
      <c r="T394" s="139">
        <f>S394*H394</f>
        <v>0</v>
      </c>
      <c r="AR394" s="140" t="s">
        <v>238</v>
      </c>
      <c r="AT394" s="140" t="s">
        <v>134</v>
      </c>
      <c r="AU394" s="140" t="s">
        <v>140</v>
      </c>
      <c r="AY394" s="18" t="s">
        <v>131</v>
      </c>
      <c r="BE394" s="141">
        <f>IF(N394="základní",J394,0)</f>
        <v>0</v>
      </c>
      <c r="BF394" s="141">
        <f>IF(N394="snížená",J394,0)</f>
        <v>0</v>
      </c>
      <c r="BG394" s="141">
        <f>IF(N394="zákl. přenesená",J394,0)</f>
        <v>0</v>
      </c>
      <c r="BH394" s="141">
        <f>IF(N394="sníž. přenesená",J394,0)</f>
        <v>0</v>
      </c>
      <c r="BI394" s="141">
        <f>IF(N394="nulová",J394,0)</f>
        <v>0</v>
      </c>
      <c r="BJ394" s="18" t="s">
        <v>140</v>
      </c>
      <c r="BK394" s="141">
        <f>ROUND(I394*H394,2)</f>
        <v>0</v>
      </c>
      <c r="BL394" s="18" t="s">
        <v>238</v>
      </c>
      <c r="BM394" s="140" t="s">
        <v>598</v>
      </c>
    </row>
    <row r="395" spans="2:65" s="12" customFormat="1" ht="11.25">
      <c r="B395" s="146"/>
      <c r="D395" s="147" t="s">
        <v>144</v>
      </c>
      <c r="E395" s="148" t="s">
        <v>3</v>
      </c>
      <c r="F395" s="149" t="s">
        <v>599</v>
      </c>
      <c r="H395" s="148" t="s">
        <v>3</v>
      </c>
      <c r="I395" s="150"/>
      <c r="L395" s="146"/>
      <c r="M395" s="151"/>
      <c r="T395" s="152"/>
      <c r="AT395" s="148" t="s">
        <v>144</v>
      </c>
      <c r="AU395" s="148" t="s">
        <v>140</v>
      </c>
      <c r="AV395" s="12" t="s">
        <v>80</v>
      </c>
      <c r="AW395" s="12" t="s">
        <v>33</v>
      </c>
      <c r="AX395" s="12" t="s">
        <v>72</v>
      </c>
      <c r="AY395" s="148" t="s">
        <v>131</v>
      </c>
    </row>
    <row r="396" spans="2:65" s="13" customFormat="1" ht="11.25">
      <c r="B396" s="153"/>
      <c r="D396" s="147" t="s">
        <v>144</v>
      </c>
      <c r="E396" s="154" t="s">
        <v>3</v>
      </c>
      <c r="F396" s="155" t="s">
        <v>600</v>
      </c>
      <c r="H396" s="156">
        <v>28.8</v>
      </c>
      <c r="I396" s="157"/>
      <c r="L396" s="153"/>
      <c r="M396" s="158"/>
      <c r="T396" s="159"/>
      <c r="AT396" s="154" t="s">
        <v>144</v>
      </c>
      <c r="AU396" s="154" t="s">
        <v>140</v>
      </c>
      <c r="AV396" s="13" t="s">
        <v>140</v>
      </c>
      <c r="AW396" s="13" t="s">
        <v>33</v>
      </c>
      <c r="AX396" s="13" t="s">
        <v>80</v>
      </c>
      <c r="AY396" s="154" t="s">
        <v>131</v>
      </c>
    </row>
    <row r="397" spans="2:65" s="1" customFormat="1" ht="16.5" customHeight="1">
      <c r="B397" s="128"/>
      <c r="C397" s="129" t="s">
        <v>601</v>
      </c>
      <c r="D397" s="129" t="s">
        <v>134</v>
      </c>
      <c r="E397" s="130" t="s">
        <v>602</v>
      </c>
      <c r="F397" s="131" t="s">
        <v>603</v>
      </c>
      <c r="G397" s="132" t="s">
        <v>364</v>
      </c>
      <c r="H397" s="133">
        <v>59</v>
      </c>
      <c r="I397" s="134"/>
      <c r="J397" s="135">
        <f>ROUND(I397*H397,2)</f>
        <v>0</v>
      </c>
      <c r="K397" s="131" t="s">
        <v>3</v>
      </c>
      <c r="L397" s="33"/>
      <c r="M397" s="136" t="s">
        <v>3</v>
      </c>
      <c r="N397" s="137" t="s">
        <v>44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9">
        <f>S397*H397</f>
        <v>0</v>
      </c>
      <c r="AR397" s="140" t="s">
        <v>238</v>
      </c>
      <c r="AT397" s="140" t="s">
        <v>134</v>
      </c>
      <c r="AU397" s="140" t="s">
        <v>140</v>
      </c>
      <c r="AY397" s="18" t="s">
        <v>131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140</v>
      </c>
      <c r="BK397" s="141">
        <f>ROUND(I397*H397,2)</f>
        <v>0</v>
      </c>
      <c r="BL397" s="18" t="s">
        <v>238</v>
      </c>
      <c r="BM397" s="140" t="s">
        <v>604</v>
      </c>
    </row>
    <row r="398" spans="2:65" s="1" customFormat="1" ht="24.2" customHeight="1">
      <c r="B398" s="128"/>
      <c r="C398" s="129" t="s">
        <v>605</v>
      </c>
      <c r="D398" s="129" t="s">
        <v>134</v>
      </c>
      <c r="E398" s="130" t="s">
        <v>606</v>
      </c>
      <c r="F398" s="131" t="s">
        <v>607</v>
      </c>
      <c r="G398" s="132" t="s">
        <v>336</v>
      </c>
      <c r="H398" s="184"/>
      <c r="I398" s="134"/>
      <c r="J398" s="135">
        <f>ROUND(I398*H398,2)</f>
        <v>0</v>
      </c>
      <c r="K398" s="131" t="s">
        <v>138</v>
      </c>
      <c r="L398" s="33"/>
      <c r="M398" s="136" t="s">
        <v>3</v>
      </c>
      <c r="N398" s="137" t="s">
        <v>44</v>
      </c>
      <c r="P398" s="138">
        <f>O398*H398</f>
        <v>0</v>
      </c>
      <c r="Q398" s="138">
        <v>0</v>
      </c>
      <c r="R398" s="138">
        <f>Q398*H398</f>
        <v>0</v>
      </c>
      <c r="S398" s="138">
        <v>0</v>
      </c>
      <c r="T398" s="139">
        <f>S398*H398</f>
        <v>0</v>
      </c>
      <c r="AR398" s="140" t="s">
        <v>238</v>
      </c>
      <c r="AT398" s="140" t="s">
        <v>134</v>
      </c>
      <c r="AU398" s="140" t="s">
        <v>140</v>
      </c>
      <c r="AY398" s="18" t="s">
        <v>131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140</v>
      </c>
      <c r="BK398" s="141">
        <f>ROUND(I398*H398,2)</f>
        <v>0</v>
      </c>
      <c r="BL398" s="18" t="s">
        <v>238</v>
      </c>
      <c r="BM398" s="140" t="s">
        <v>608</v>
      </c>
    </row>
    <row r="399" spans="2:65" s="1" customFormat="1" ht="11.25">
      <c r="B399" s="33"/>
      <c r="D399" s="142" t="s">
        <v>142</v>
      </c>
      <c r="F399" s="143" t="s">
        <v>609</v>
      </c>
      <c r="I399" s="144"/>
      <c r="L399" s="33"/>
      <c r="M399" s="145"/>
      <c r="T399" s="54"/>
      <c r="AT399" s="18" t="s">
        <v>142</v>
      </c>
      <c r="AU399" s="18" t="s">
        <v>140</v>
      </c>
    </row>
    <row r="400" spans="2:65" s="11" customFormat="1" ht="22.9" customHeight="1">
      <c r="B400" s="116"/>
      <c r="D400" s="117" t="s">
        <v>71</v>
      </c>
      <c r="E400" s="126" t="s">
        <v>610</v>
      </c>
      <c r="F400" s="126" t="s">
        <v>611</v>
      </c>
      <c r="I400" s="119"/>
      <c r="J400" s="127">
        <f>BK400</f>
        <v>0</v>
      </c>
      <c r="L400" s="116"/>
      <c r="M400" s="121"/>
      <c r="P400" s="122">
        <f>SUM(P401:P427)</f>
        <v>0</v>
      </c>
      <c r="R400" s="122">
        <f>SUM(R401:R427)</f>
        <v>5.7513000000000002E-2</v>
      </c>
      <c r="T400" s="123">
        <f>SUM(T401:T427)</f>
        <v>5.1129056999999998</v>
      </c>
      <c r="AR400" s="117" t="s">
        <v>140</v>
      </c>
      <c r="AT400" s="124" t="s">
        <v>71</v>
      </c>
      <c r="AU400" s="124" t="s">
        <v>80</v>
      </c>
      <c r="AY400" s="117" t="s">
        <v>131</v>
      </c>
      <c r="BK400" s="125">
        <f>SUM(BK401:BK427)</f>
        <v>0</v>
      </c>
    </row>
    <row r="401" spans="2:65" s="1" customFormat="1" ht="16.5" customHeight="1">
      <c r="B401" s="128"/>
      <c r="C401" s="129" t="s">
        <v>612</v>
      </c>
      <c r="D401" s="129" t="s">
        <v>134</v>
      </c>
      <c r="E401" s="130" t="s">
        <v>613</v>
      </c>
      <c r="F401" s="131" t="s">
        <v>614</v>
      </c>
      <c r="G401" s="132" t="s">
        <v>443</v>
      </c>
      <c r="H401" s="133">
        <v>1</v>
      </c>
      <c r="I401" s="134"/>
      <c r="J401" s="135">
        <f>ROUND(I401*H401,2)</f>
        <v>0</v>
      </c>
      <c r="K401" s="131" t="s">
        <v>138</v>
      </c>
      <c r="L401" s="33"/>
      <c r="M401" s="136" t="s">
        <v>3</v>
      </c>
      <c r="N401" s="137" t="s">
        <v>44</v>
      </c>
      <c r="P401" s="138">
        <f>O401*H401</f>
        <v>0</v>
      </c>
      <c r="Q401" s="138">
        <v>0</v>
      </c>
      <c r="R401" s="138">
        <f>Q401*H401</f>
        <v>0</v>
      </c>
      <c r="S401" s="138">
        <v>0</v>
      </c>
      <c r="T401" s="139">
        <f>S401*H401</f>
        <v>0</v>
      </c>
      <c r="AR401" s="140" t="s">
        <v>238</v>
      </c>
      <c r="AT401" s="140" t="s">
        <v>134</v>
      </c>
      <c r="AU401" s="140" t="s">
        <v>140</v>
      </c>
      <c r="AY401" s="18" t="s">
        <v>131</v>
      </c>
      <c r="BE401" s="141">
        <f>IF(N401="základní",J401,0)</f>
        <v>0</v>
      </c>
      <c r="BF401" s="141">
        <f>IF(N401="snížená",J401,0)</f>
        <v>0</v>
      </c>
      <c r="BG401" s="141">
        <f>IF(N401="zákl. přenesená",J401,0)</f>
        <v>0</v>
      </c>
      <c r="BH401" s="141">
        <f>IF(N401="sníž. přenesená",J401,0)</f>
        <v>0</v>
      </c>
      <c r="BI401" s="141">
        <f>IF(N401="nulová",J401,0)</f>
        <v>0</v>
      </c>
      <c r="BJ401" s="18" t="s">
        <v>140</v>
      </c>
      <c r="BK401" s="141">
        <f>ROUND(I401*H401,2)</f>
        <v>0</v>
      </c>
      <c r="BL401" s="18" t="s">
        <v>238</v>
      </c>
      <c r="BM401" s="140" t="s">
        <v>615</v>
      </c>
    </row>
    <row r="402" spans="2:65" s="1" customFormat="1" ht="11.25">
      <c r="B402" s="33"/>
      <c r="D402" s="142" t="s">
        <v>142</v>
      </c>
      <c r="F402" s="143" t="s">
        <v>616</v>
      </c>
      <c r="I402" s="144"/>
      <c r="L402" s="33"/>
      <c r="M402" s="145"/>
      <c r="T402" s="54"/>
      <c r="AT402" s="18" t="s">
        <v>142</v>
      </c>
      <c r="AU402" s="18" t="s">
        <v>140</v>
      </c>
    </row>
    <row r="403" spans="2:65" s="1" customFormat="1" ht="24.2" customHeight="1">
      <c r="B403" s="128"/>
      <c r="C403" s="167" t="s">
        <v>617</v>
      </c>
      <c r="D403" s="167" t="s">
        <v>279</v>
      </c>
      <c r="E403" s="168" t="s">
        <v>618</v>
      </c>
      <c r="F403" s="169" t="s">
        <v>619</v>
      </c>
      <c r="G403" s="170" t="s">
        <v>443</v>
      </c>
      <c r="H403" s="171">
        <v>1</v>
      </c>
      <c r="I403" s="172"/>
      <c r="J403" s="173">
        <f>ROUND(I403*H403,2)</f>
        <v>0</v>
      </c>
      <c r="K403" s="169" t="s">
        <v>3</v>
      </c>
      <c r="L403" s="174"/>
      <c r="M403" s="175" t="s">
        <v>3</v>
      </c>
      <c r="N403" s="176" t="s">
        <v>44</v>
      </c>
      <c r="P403" s="138">
        <f>O403*H403</f>
        <v>0</v>
      </c>
      <c r="Q403" s="138">
        <v>0</v>
      </c>
      <c r="R403" s="138">
        <f>Q403*H403</f>
        <v>0</v>
      </c>
      <c r="S403" s="138">
        <v>0</v>
      </c>
      <c r="T403" s="139">
        <f>S403*H403</f>
        <v>0</v>
      </c>
      <c r="AR403" s="140" t="s">
        <v>282</v>
      </c>
      <c r="AT403" s="140" t="s">
        <v>279</v>
      </c>
      <c r="AU403" s="140" t="s">
        <v>140</v>
      </c>
      <c r="AY403" s="18" t="s">
        <v>131</v>
      </c>
      <c r="BE403" s="141">
        <f>IF(N403="základní",J403,0)</f>
        <v>0</v>
      </c>
      <c r="BF403" s="141">
        <f>IF(N403="snížená",J403,0)</f>
        <v>0</v>
      </c>
      <c r="BG403" s="141">
        <f>IF(N403="zákl. přenesená",J403,0)</f>
        <v>0</v>
      </c>
      <c r="BH403" s="141">
        <f>IF(N403="sníž. přenesená",J403,0)</f>
        <v>0</v>
      </c>
      <c r="BI403" s="141">
        <f>IF(N403="nulová",J403,0)</f>
        <v>0</v>
      </c>
      <c r="BJ403" s="18" t="s">
        <v>140</v>
      </c>
      <c r="BK403" s="141">
        <f>ROUND(I403*H403,2)</f>
        <v>0</v>
      </c>
      <c r="BL403" s="18" t="s">
        <v>238</v>
      </c>
      <c r="BM403" s="140" t="s">
        <v>620</v>
      </c>
    </row>
    <row r="404" spans="2:65" s="1" customFormat="1" ht="16.5" customHeight="1">
      <c r="B404" s="128"/>
      <c r="C404" s="129" t="s">
        <v>621</v>
      </c>
      <c r="D404" s="129" t="s">
        <v>134</v>
      </c>
      <c r="E404" s="130" t="s">
        <v>622</v>
      </c>
      <c r="F404" s="131" t="s">
        <v>623</v>
      </c>
      <c r="G404" s="132" t="s">
        <v>443</v>
      </c>
      <c r="H404" s="133">
        <v>1324</v>
      </c>
      <c r="I404" s="134"/>
      <c r="J404" s="135">
        <f>ROUND(I404*H404,2)</f>
        <v>0</v>
      </c>
      <c r="K404" s="131" t="s">
        <v>138</v>
      </c>
      <c r="L404" s="33"/>
      <c r="M404" s="136" t="s">
        <v>3</v>
      </c>
      <c r="N404" s="137" t="s">
        <v>44</v>
      </c>
      <c r="P404" s="138">
        <f>O404*H404</f>
        <v>0</v>
      </c>
      <c r="Q404" s="138">
        <v>0</v>
      </c>
      <c r="R404" s="138">
        <f>Q404*H404</f>
        <v>0</v>
      </c>
      <c r="S404" s="138">
        <v>0</v>
      </c>
      <c r="T404" s="139">
        <f>S404*H404</f>
        <v>0</v>
      </c>
      <c r="AR404" s="140" t="s">
        <v>238</v>
      </c>
      <c r="AT404" s="140" t="s">
        <v>134</v>
      </c>
      <c r="AU404" s="140" t="s">
        <v>140</v>
      </c>
      <c r="AY404" s="18" t="s">
        <v>131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140</v>
      </c>
      <c r="BK404" s="141">
        <f>ROUND(I404*H404,2)</f>
        <v>0</v>
      </c>
      <c r="BL404" s="18" t="s">
        <v>238</v>
      </c>
      <c r="BM404" s="140" t="s">
        <v>624</v>
      </c>
    </row>
    <row r="405" spans="2:65" s="1" customFormat="1" ht="11.25">
      <c r="B405" s="33"/>
      <c r="D405" s="142" t="s">
        <v>142</v>
      </c>
      <c r="F405" s="143" t="s">
        <v>625</v>
      </c>
      <c r="I405" s="144"/>
      <c r="L405" s="33"/>
      <c r="M405" s="145"/>
      <c r="T405" s="54"/>
      <c r="AT405" s="18" t="s">
        <v>142</v>
      </c>
      <c r="AU405" s="18" t="s">
        <v>140</v>
      </c>
    </row>
    <row r="406" spans="2:65" s="12" customFormat="1" ht="11.25">
      <c r="B406" s="146"/>
      <c r="D406" s="147" t="s">
        <v>144</v>
      </c>
      <c r="E406" s="148" t="s">
        <v>3</v>
      </c>
      <c r="F406" s="149" t="s">
        <v>626</v>
      </c>
      <c r="H406" s="148" t="s">
        <v>3</v>
      </c>
      <c r="I406" s="150"/>
      <c r="L406" s="146"/>
      <c r="M406" s="151"/>
      <c r="T406" s="152"/>
      <c r="AT406" s="148" t="s">
        <v>144</v>
      </c>
      <c r="AU406" s="148" t="s">
        <v>140</v>
      </c>
      <c r="AV406" s="12" t="s">
        <v>80</v>
      </c>
      <c r="AW406" s="12" t="s">
        <v>33</v>
      </c>
      <c r="AX406" s="12" t="s">
        <v>72</v>
      </c>
      <c r="AY406" s="148" t="s">
        <v>131</v>
      </c>
    </row>
    <row r="407" spans="2:65" s="12" customFormat="1" ht="11.25">
      <c r="B407" s="146"/>
      <c r="D407" s="147" t="s">
        <v>144</v>
      </c>
      <c r="E407" s="148" t="s">
        <v>3</v>
      </c>
      <c r="F407" s="149" t="s">
        <v>627</v>
      </c>
      <c r="H407" s="148" t="s">
        <v>3</v>
      </c>
      <c r="I407" s="150"/>
      <c r="L407" s="146"/>
      <c r="M407" s="151"/>
      <c r="T407" s="152"/>
      <c r="AT407" s="148" t="s">
        <v>144</v>
      </c>
      <c r="AU407" s="148" t="s">
        <v>140</v>
      </c>
      <c r="AV407" s="12" t="s">
        <v>80</v>
      </c>
      <c r="AW407" s="12" t="s">
        <v>33</v>
      </c>
      <c r="AX407" s="12" t="s">
        <v>72</v>
      </c>
      <c r="AY407" s="148" t="s">
        <v>131</v>
      </c>
    </row>
    <row r="408" spans="2:65" s="13" customFormat="1" ht="11.25">
      <c r="B408" s="153"/>
      <c r="D408" s="147" t="s">
        <v>144</v>
      </c>
      <c r="E408" s="154" t="s">
        <v>3</v>
      </c>
      <c r="F408" s="155" t="s">
        <v>628</v>
      </c>
      <c r="H408" s="156">
        <v>1038</v>
      </c>
      <c r="I408" s="157"/>
      <c r="L408" s="153"/>
      <c r="M408" s="158"/>
      <c r="T408" s="159"/>
      <c r="AT408" s="154" t="s">
        <v>144</v>
      </c>
      <c r="AU408" s="154" t="s">
        <v>140</v>
      </c>
      <c r="AV408" s="13" t="s">
        <v>140</v>
      </c>
      <c r="AW408" s="13" t="s">
        <v>33</v>
      </c>
      <c r="AX408" s="13" t="s">
        <v>72</v>
      </c>
      <c r="AY408" s="154" t="s">
        <v>131</v>
      </c>
    </row>
    <row r="409" spans="2:65" s="12" customFormat="1" ht="11.25">
      <c r="B409" s="146"/>
      <c r="D409" s="147" t="s">
        <v>144</v>
      </c>
      <c r="E409" s="148" t="s">
        <v>3</v>
      </c>
      <c r="F409" s="149" t="s">
        <v>629</v>
      </c>
      <c r="H409" s="148" t="s">
        <v>3</v>
      </c>
      <c r="I409" s="150"/>
      <c r="L409" s="146"/>
      <c r="M409" s="151"/>
      <c r="T409" s="152"/>
      <c r="AT409" s="148" t="s">
        <v>144</v>
      </c>
      <c r="AU409" s="148" t="s">
        <v>140</v>
      </c>
      <c r="AV409" s="12" t="s">
        <v>80</v>
      </c>
      <c r="AW409" s="12" t="s">
        <v>33</v>
      </c>
      <c r="AX409" s="12" t="s">
        <v>72</v>
      </c>
      <c r="AY409" s="148" t="s">
        <v>131</v>
      </c>
    </row>
    <row r="410" spans="2:65" s="13" customFormat="1" ht="11.25">
      <c r="B410" s="153"/>
      <c r="D410" s="147" t="s">
        <v>144</v>
      </c>
      <c r="E410" s="154" t="s">
        <v>3</v>
      </c>
      <c r="F410" s="155" t="s">
        <v>630</v>
      </c>
      <c r="H410" s="156">
        <v>286</v>
      </c>
      <c r="I410" s="157"/>
      <c r="L410" s="153"/>
      <c r="M410" s="158"/>
      <c r="T410" s="159"/>
      <c r="AT410" s="154" t="s">
        <v>144</v>
      </c>
      <c r="AU410" s="154" t="s">
        <v>140</v>
      </c>
      <c r="AV410" s="13" t="s">
        <v>140</v>
      </c>
      <c r="AW410" s="13" t="s">
        <v>33</v>
      </c>
      <c r="AX410" s="13" t="s">
        <v>72</v>
      </c>
      <c r="AY410" s="154" t="s">
        <v>131</v>
      </c>
    </row>
    <row r="411" spans="2:65" s="14" customFormat="1" ht="11.25">
      <c r="B411" s="160"/>
      <c r="D411" s="147" t="s">
        <v>144</v>
      </c>
      <c r="E411" s="161" t="s">
        <v>3</v>
      </c>
      <c r="F411" s="162" t="s">
        <v>159</v>
      </c>
      <c r="H411" s="163">
        <v>1324</v>
      </c>
      <c r="I411" s="164"/>
      <c r="L411" s="160"/>
      <c r="M411" s="165"/>
      <c r="T411" s="166"/>
      <c r="AT411" s="161" t="s">
        <v>144</v>
      </c>
      <c r="AU411" s="161" t="s">
        <v>140</v>
      </c>
      <c r="AV411" s="14" t="s">
        <v>139</v>
      </c>
      <c r="AW411" s="14" t="s">
        <v>33</v>
      </c>
      <c r="AX411" s="14" t="s">
        <v>80</v>
      </c>
      <c r="AY411" s="161" t="s">
        <v>131</v>
      </c>
    </row>
    <row r="412" spans="2:65" s="1" customFormat="1" ht="16.5" customHeight="1">
      <c r="B412" s="128"/>
      <c r="C412" s="167" t="s">
        <v>631</v>
      </c>
      <c r="D412" s="167" t="s">
        <v>279</v>
      </c>
      <c r="E412" s="168" t="s">
        <v>632</v>
      </c>
      <c r="F412" s="169" t="s">
        <v>633</v>
      </c>
      <c r="G412" s="170" t="s">
        <v>634</v>
      </c>
      <c r="H412" s="171">
        <v>1324</v>
      </c>
      <c r="I412" s="172"/>
      <c r="J412" s="173">
        <f>ROUND(I412*H412,2)</f>
        <v>0</v>
      </c>
      <c r="K412" s="169" t="s">
        <v>3</v>
      </c>
      <c r="L412" s="174"/>
      <c r="M412" s="175" t="s">
        <v>3</v>
      </c>
      <c r="N412" s="176" t="s">
        <v>44</v>
      </c>
      <c r="P412" s="138">
        <f>O412*H412</f>
        <v>0</v>
      </c>
      <c r="Q412" s="138">
        <v>0</v>
      </c>
      <c r="R412" s="138">
        <f>Q412*H412</f>
        <v>0</v>
      </c>
      <c r="S412" s="138">
        <v>0</v>
      </c>
      <c r="T412" s="139">
        <f>S412*H412</f>
        <v>0</v>
      </c>
      <c r="AR412" s="140" t="s">
        <v>282</v>
      </c>
      <c r="AT412" s="140" t="s">
        <v>279</v>
      </c>
      <c r="AU412" s="140" t="s">
        <v>140</v>
      </c>
      <c r="AY412" s="18" t="s">
        <v>131</v>
      </c>
      <c r="BE412" s="141">
        <f>IF(N412="základní",J412,0)</f>
        <v>0</v>
      </c>
      <c r="BF412" s="141">
        <f>IF(N412="snížená",J412,0)</f>
        <v>0</v>
      </c>
      <c r="BG412" s="141">
        <f>IF(N412="zákl. přenesená",J412,0)</f>
        <v>0</v>
      </c>
      <c r="BH412" s="141">
        <f>IF(N412="sníž. přenesená",J412,0)</f>
        <v>0</v>
      </c>
      <c r="BI412" s="141">
        <f>IF(N412="nulová",J412,0)</f>
        <v>0</v>
      </c>
      <c r="BJ412" s="18" t="s">
        <v>140</v>
      </c>
      <c r="BK412" s="141">
        <f>ROUND(I412*H412,2)</f>
        <v>0</v>
      </c>
      <c r="BL412" s="18" t="s">
        <v>238</v>
      </c>
      <c r="BM412" s="140" t="s">
        <v>635</v>
      </c>
    </row>
    <row r="413" spans="2:65" s="1" customFormat="1" ht="16.5" customHeight="1">
      <c r="B413" s="128"/>
      <c r="C413" s="129" t="s">
        <v>636</v>
      </c>
      <c r="D413" s="129" t="s">
        <v>134</v>
      </c>
      <c r="E413" s="130" t="s">
        <v>637</v>
      </c>
      <c r="F413" s="131" t="s">
        <v>638</v>
      </c>
      <c r="G413" s="132" t="s">
        <v>137</v>
      </c>
      <c r="H413" s="133">
        <v>287.565</v>
      </c>
      <c r="I413" s="134"/>
      <c r="J413" s="135">
        <f>ROUND(I413*H413,2)</f>
        <v>0</v>
      </c>
      <c r="K413" s="131" t="s">
        <v>138</v>
      </c>
      <c r="L413" s="33"/>
      <c r="M413" s="136" t="s">
        <v>3</v>
      </c>
      <c r="N413" s="137" t="s">
        <v>44</v>
      </c>
      <c r="P413" s="138">
        <f>O413*H413</f>
        <v>0</v>
      </c>
      <c r="Q413" s="138">
        <v>2.0000000000000001E-4</v>
      </c>
      <c r="R413" s="138">
        <f>Q413*H413</f>
        <v>5.7513000000000002E-2</v>
      </c>
      <c r="S413" s="138">
        <v>1.7780000000000001E-2</v>
      </c>
      <c r="T413" s="139">
        <f>S413*H413</f>
        <v>5.1129056999999998</v>
      </c>
      <c r="AR413" s="140" t="s">
        <v>238</v>
      </c>
      <c r="AT413" s="140" t="s">
        <v>134</v>
      </c>
      <c r="AU413" s="140" t="s">
        <v>140</v>
      </c>
      <c r="AY413" s="18" t="s">
        <v>131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8" t="s">
        <v>140</v>
      </c>
      <c r="BK413" s="141">
        <f>ROUND(I413*H413,2)</f>
        <v>0</v>
      </c>
      <c r="BL413" s="18" t="s">
        <v>238</v>
      </c>
      <c r="BM413" s="140" t="s">
        <v>639</v>
      </c>
    </row>
    <row r="414" spans="2:65" s="1" customFormat="1" ht="11.25">
      <c r="B414" s="33"/>
      <c r="D414" s="142" t="s">
        <v>142</v>
      </c>
      <c r="F414" s="143" t="s">
        <v>640</v>
      </c>
      <c r="I414" s="144"/>
      <c r="L414" s="33"/>
      <c r="M414" s="145"/>
      <c r="T414" s="54"/>
      <c r="AT414" s="18" t="s">
        <v>142</v>
      </c>
      <c r="AU414" s="18" t="s">
        <v>140</v>
      </c>
    </row>
    <row r="415" spans="2:65" s="12" customFormat="1" ht="11.25">
      <c r="B415" s="146"/>
      <c r="D415" s="147" t="s">
        <v>144</v>
      </c>
      <c r="E415" s="148" t="s">
        <v>3</v>
      </c>
      <c r="F415" s="149" t="s">
        <v>486</v>
      </c>
      <c r="H415" s="148" t="s">
        <v>3</v>
      </c>
      <c r="I415" s="150"/>
      <c r="L415" s="146"/>
      <c r="M415" s="151"/>
      <c r="T415" s="152"/>
      <c r="AT415" s="148" t="s">
        <v>144</v>
      </c>
      <c r="AU415" s="148" t="s">
        <v>140</v>
      </c>
      <c r="AV415" s="12" t="s">
        <v>80</v>
      </c>
      <c r="AW415" s="12" t="s">
        <v>33</v>
      </c>
      <c r="AX415" s="12" t="s">
        <v>72</v>
      </c>
      <c r="AY415" s="148" t="s">
        <v>131</v>
      </c>
    </row>
    <row r="416" spans="2:65" s="13" customFormat="1" ht="11.25">
      <c r="B416" s="153"/>
      <c r="D416" s="147" t="s">
        <v>144</v>
      </c>
      <c r="E416" s="154" t="s">
        <v>3</v>
      </c>
      <c r="F416" s="155" t="s">
        <v>487</v>
      </c>
      <c r="H416" s="156">
        <v>61.75</v>
      </c>
      <c r="I416" s="157"/>
      <c r="L416" s="153"/>
      <c r="M416" s="158"/>
      <c r="T416" s="159"/>
      <c r="AT416" s="154" t="s">
        <v>144</v>
      </c>
      <c r="AU416" s="154" t="s">
        <v>140</v>
      </c>
      <c r="AV416" s="13" t="s">
        <v>140</v>
      </c>
      <c r="AW416" s="13" t="s">
        <v>33</v>
      </c>
      <c r="AX416" s="13" t="s">
        <v>72</v>
      </c>
      <c r="AY416" s="154" t="s">
        <v>131</v>
      </c>
    </row>
    <row r="417" spans="2:65" s="12" customFormat="1" ht="11.25">
      <c r="B417" s="146"/>
      <c r="D417" s="147" t="s">
        <v>144</v>
      </c>
      <c r="E417" s="148" t="s">
        <v>3</v>
      </c>
      <c r="F417" s="149" t="s">
        <v>426</v>
      </c>
      <c r="H417" s="148" t="s">
        <v>3</v>
      </c>
      <c r="I417" s="150"/>
      <c r="L417" s="146"/>
      <c r="M417" s="151"/>
      <c r="T417" s="152"/>
      <c r="AT417" s="148" t="s">
        <v>144</v>
      </c>
      <c r="AU417" s="148" t="s">
        <v>140</v>
      </c>
      <c r="AV417" s="12" t="s">
        <v>80</v>
      </c>
      <c r="AW417" s="12" t="s">
        <v>33</v>
      </c>
      <c r="AX417" s="12" t="s">
        <v>72</v>
      </c>
      <c r="AY417" s="148" t="s">
        <v>131</v>
      </c>
    </row>
    <row r="418" spans="2:65" s="13" customFormat="1" ht="11.25">
      <c r="B418" s="153"/>
      <c r="D418" s="147" t="s">
        <v>144</v>
      </c>
      <c r="E418" s="154" t="s">
        <v>3</v>
      </c>
      <c r="F418" s="155" t="s">
        <v>488</v>
      </c>
      <c r="H418" s="156">
        <v>67</v>
      </c>
      <c r="I418" s="157"/>
      <c r="L418" s="153"/>
      <c r="M418" s="158"/>
      <c r="T418" s="159"/>
      <c r="AT418" s="154" t="s">
        <v>144</v>
      </c>
      <c r="AU418" s="154" t="s">
        <v>140</v>
      </c>
      <c r="AV418" s="13" t="s">
        <v>140</v>
      </c>
      <c r="AW418" s="13" t="s">
        <v>33</v>
      </c>
      <c r="AX418" s="13" t="s">
        <v>72</v>
      </c>
      <c r="AY418" s="154" t="s">
        <v>131</v>
      </c>
    </row>
    <row r="419" spans="2:65" s="12" customFormat="1" ht="11.25">
      <c r="B419" s="146"/>
      <c r="D419" s="147" t="s">
        <v>144</v>
      </c>
      <c r="E419" s="148" t="s">
        <v>3</v>
      </c>
      <c r="F419" s="149" t="s">
        <v>426</v>
      </c>
      <c r="H419" s="148" t="s">
        <v>3</v>
      </c>
      <c r="I419" s="150"/>
      <c r="L419" s="146"/>
      <c r="M419" s="151"/>
      <c r="T419" s="152"/>
      <c r="AT419" s="148" t="s">
        <v>144</v>
      </c>
      <c r="AU419" s="148" t="s">
        <v>140</v>
      </c>
      <c r="AV419" s="12" t="s">
        <v>80</v>
      </c>
      <c r="AW419" s="12" t="s">
        <v>33</v>
      </c>
      <c r="AX419" s="12" t="s">
        <v>72</v>
      </c>
      <c r="AY419" s="148" t="s">
        <v>131</v>
      </c>
    </row>
    <row r="420" spans="2:65" s="13" customFormat="1" ht="11.25">
      <c r="B420" s="153"/>
      <c r="D420" s="147" t="s">
        <v>144</v>
      </c>
      <c r="E420" s="154" t="s">
        <v>3</v>
      </c>
      <c r="F420" s="155" t="s">
        <v>490</v>
      </c>
      <c r="H420" s="156">
        <v>54.125</v>
      </c>
      <c r="I420" s="157"/>
      <c r="L420" s="153"/>
      <c r="M420" s="158"/>
      <c r="T420" s="159"/>
      <c r="AT420" s="154" t="s">
        <v>144</v>
      </c>
      <c r="AU420" s="154" t="s">
        <v>140</v>
      </c>
      <c r="AV420" s="13" t="s">
        <v>140</v>
      </c>
      <c r="AW420" s="13" t="s">
        <v>33</v>
      </c>
      <c r="AX420" s="13" t="s">
        <v>72</v>
      </c>
      <c r="AY420" s="154" t="s">
        <v>131</v>
      </c>
    </row>
    <row r="421" spans="2:65" s="12" customFormat="1" ht="11.25">
      <c r="B421" s="146"/>
      <c r="D421" s="147" t="s">
        <v>144</v>
      </c>
      <c r="E421" s="148" t="s">
        <v>3</v>
      </c>
      <c r="F421" s="149" t="s">
        <v>429</v>
      </c>
      <c r="H421" s="148" t="s">
        <v>3</v>
      </c>
      <c r="I421" s="150"/>
      <c r="L421" s="146"/>
      <c r="M421" s="151"/>
      <c r="T421" s="152"/>
      <c r="AT421" s="148" t="s">
        <v>144</v>
      </c>
      <c r="AU421" s="148" t="s">
        <v>140</v>
      </c>
      <c r="AV421" s="12" t="s">
        <v>80</v>
      </c>
      <c r="AW421" s="12" t="s">
        <v>33</v>
      </c>
      <c r="AX421" s="12" t="s">
        <v>72</v>
      </c>
      <c r="AY421" s="148" t="s">
        <v>131</v>
      </c>
    </row>
    <row r="422" spans="2:65" s="13" customFormat="1" ht="11.25">
      <c r="B422" s="153"/>
      <c r="D422" s="147" t="s">
        <v>144</v>
      </c>
      <c r="E422" s="154" t="s">
        <v>3</v>
      </c>
      <c r="F422" s="155" t="s">
        <v>491</v>
      </c>
      <c r="H422" s="156">
        <v>72.69</v>
      </c>
      <c r="I422" s="157"/>
      <c r="L422" s="153"/>
      <c r="M422" s="158"/>
      <c r="T422" s="159"/>
      <c r="AT422" s="154" t="s">
        <v>144</v>
      </c>
      <c r="AU422" s="154" t="s">
        <v>140</v>
      </c>
      <c r="AV422" s="13" t="s">
        <v>140</v>
      </c>
      <c r="AW422" s="13" t="s">
        <v>33</v>
      </c>
      <c r="AX422" s="13" t="s">
        <v>72</v>
      </c>
      <c r="AY422" s="154" t="s">
        <v>131</v>
      </c>
    </row>
    <row r="423" spans="2:65" s="12" customFormat="1" ht="11.25">
      <c r="B423" s="146"/>
      <c r="D423" s="147" t="s">
        <v>144</v>
      </c>
      <c r="E423" s="148" t="s">
        <v>3</v>
      </c>
      <c r="F423" s="149" t="s">
        <v>186</v>
      </c>
      <c r="H423" s="148" t="s">
        <v>3</v>
      </c>
      <c r="I423" s="150"/>
      <c r="L423" s="146"/>
      <c r="M423" s="151"/>
      <c r="T423" s="152"/>
      <c r="AT423" s="148" t="s">
        <v>144</v>
      </c>
      <c r="AU423" s="148" t="s">
        <v>140</v>
      </c>
      <c r="AV423" s="12" t="s">
        <v>80</v>
      </c>
      <c r="AW423" s="12" t="s">
        <v>33</v>
      </c>
      <c r="AX423" s="12" t="s">
        <v>72</v>
      </c>
      <c r="AY423" s="148" t="s">
        <v>131</v>
      </c>
    </row>
    <row r="424" spans="2:65" s="13" customFormat="1" ht="11.25">
      <c r="B424" s="153"/>
      <c r="D424" s="147" t="s">
        <v>144</v>
      </c>
      <c r="E424" s="154" t="s">
        <v>3</v>
      </c>
      <c r="F424" s="155" t="s">
        <v>296</v>
      </c>
      <c r="H424" s="156">
        <v>32</v>
      </c>
      <c r="I424" s="157"/>
      <c r="L424" s="153"/>
      <c r="M424" s="158"/>
      <c r="T424" s="159"/>
      <c r="AT424" s="154" t="s">
        <v>144</v>
      </c>
      <c r="AU424" s="154" t="s">
        <v>140</v>
      </c>
      <c r="AV424" s="13" t="s">
        <v>140</v>
      </c>
      <c r="AW424" s="13" t="s">
        <v>33</v>
      </c>
      <c r="AX424" s="13" t="s">
        <v>72</v>
      </c>
      <c r="AY424" s="154" t="s">
        <v>131</v>
      </c>
    </row>
    <row r="425" spans="2:65" s="14" customFormat="1" ht="11.25">
      <c r="B425" s="160"/>
      <c r="D425" s="147" t="s">
        <v>144</v>
      </c>
      <c r="E425" s="161" t="s">
        <v>3</v>
      </c>
      <c r="F425" s="162" t="s">
        <v>159</v>
      </c>
      <c r="H425" s="163">
        <v>287.565</v>
      </c>
      <c r="I425" s="164"/>
      <c r="L425" s="160"/>
      <c r="M425" s="165"/>
      <c r="T425" s="166"/>
      <c r="AT425" s="161" t="s">
        <v>144</v>
      </c>
      <c r="AU425" s="161" t="s">
        <v>140</v>
      </c>
      <c r="AV425" s="14" t="s">
        <v>139</v>
      </c>
      <c r="AW425" s="14" t="s">
        <v>33</v>
      </c>
      <c r="AX425" s="14" t="s">
        <v>80</v>
      </c>
      <c r="AY425" s="161" t="s">
        <v>131</v>
      </c>
    </row>
    <row r="426" spans="2:65" s="1" customFormat="1" ht="24.2" customHeight="1">
      <c r="B426" s="128"/>
      <c r="C426" s="129" t="s">
        <v>641</v>
      </c>
      <c r="D426" s="129" t="s">
        <v>134</v>
      </c>
      <c r="E426" s="130" t="s">
        <v>642</v>
      </c>
      <c r="F426" s="131" t="s">
        <v>643</v>
      </c>
      <c r="G426" s="132" t="s">
        <v>336</v>
      </c>
      <c r="H426" s="184"/>
      <c r="I426" s="134"/>
      <c r="J426" s="135">
        <f>ROUND(I426*H426,2)</f>
        <v>0</v>
      </c>
      <c r="K426" s="131" t="s">
        <v>138</v>
      </c>
      <c r="L426" s="33"/>
      <c r="M426" s="136" t="s">
        <v>3</v>
      </c>
      <c r="N426" s="137" t="s">
        <v>44</v>
      </c>
      <c r="P426" s="138">
        <f>O426*H426</f>
        <v>0</v>
      </c>
      <c r="Q426" s="138">
        <v>0</v>
      </c>
      <c r="R426" s="138">
        <f>Q426*H426</f>
        <v>0</v>
      </c>
      <c r="S426" s="138">
        <v>0</v>
      </c>
      <c r="T426" s="139">
        <f>S426*H426</f>
        <v>0</v>
      </c>
      <c r="AR426" s="140" t="s">
        <v>238</v>
      </c>
      <c r="AT426" s="140" t="s">
        <v>134</v>
      </c>
      <c r="AU426" s="140" t="s">
        <v>140</v>
      </c>
      <c r="AY426" s="18" t="s">
        <v>131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8" t="s">
        <v>140</v>
      </c>
      <c r="BK426" s="141">
        <f>ROUND(I426*H426,2)</f>
        <v>0</v>
      </c>
      <c r="BL426" s="18" t="s">
        <v>238</v>
      </c>
      <c r="BM426" s="140" t="s">
        <v>644</v>
      </c>
    </row>
    <row r="427" spans="2:65" s="1" customFormat="1" ht="11.25">
      <c r="B427" s="33"/>
      <c r="D427" s="142" t="s">
        <v>142</v>
      </c>
      <c r="F427" s="143" t="s">
        <v>645</v>
      </c>
      <c r="I427" s="144"/>
      <c r="L427" s="33"/>
      <c r="M427" s="145"/>
      <c r="T427" s="54"/>
      <c r="AT427" s="18" t="s">
        <v>142</v>
      </c>
      <c r="AU427" s="18" t="s">
        <v>140</v>
      </c>
    </row>
    <row r="428" spans="2:65" s="11" customFormat="1" ht="22.9" customHeight="1">
      <c r="B428" s="116"/>
      <c r="D428" s="117" t="s">
        <v>71</v>
      </c>
      <c r="E428" s="126" t="s">
        <v>646</v>
      </c>
      <c r="F428" s="126" t="s">
        <v>647</v>
      </c>
      <c r="I428" s="119"/>
      <c r="J428" s="127">
        <f>BK428</f>
        <v>0</v>
      </c>
      <c r="L428" s="116"/>
      <c r="M428" s="121"/>
      <c r="P428" s="122">
        <f>SUM(P429:P447)</f>
        <v>0</v>
      </c>
      <c r="R428" s="122">
        <f>SUM(R429:R447)</f>
        <v>0</v>
      </c>
      <c r="T428" s="123">
        <f>SUM(T429:T447)</f>
        <v>0.48740220000000001</v>
      </c>
      <c r="AR428" s="117" t="s">
        <v>140</v>
      </c>
      <c r="AT428" s="124" t="s">
        <v>71</v>
      </c>
      <c r="AU428" s="124" t="s">
        <v>80</v>
      </c>
      <c r="AY428" s="117" t="s">
        <v>131</v>
      </c>
      <c r="BK428" s="125">
        <f>SUM(BK429:BK447)</f>
        <v>0</v>
      </c>
    </row>
    <row r="429" spans="2:65" s="1" customFormat="1" ht="16.5" customHeight="1">
      <c r="B429" s="128"/>
      <c r="C429" s="129" t="s">
        <v>648</v>
      </c>
      <c r="D429" s="129" t="s">
        <v>134</v>
      </c>
      <c r="E429" s="130" t="s">
        <v>649</v>
      </c>
      <c r="F429" s="131" t="s">
        <v>650</v>
      </c>
      <c r="G429" s="132" t="s">
        <v>137</v>
      </c>
      <c r="H429" s="133">
        <v>44.39</v>
      </c>
      <c r="I429" s="134"/>
      <c r="J429" s="135">
        <f>ROUND(I429*H429,2)</f>
        <v>0</v>
      </c>
      <c r="K429" s="131" t="s">
        <v>138</v>
      </c>
      <c r="L429" s="33"/>
      <c r="M429" s="136" t="s">
        <v>3</v>
      </c>
      <c r="N429" s="137" t="s">
        <v>44</v>
      </c>
      <c r="P429" s="138">
        <f>O429*H429</f>
        <v>0</v>
      </c>
      <c r="Q429" s="138">
        <v>0</v>
      </c>
      <c r="R429" s="138">
        <f>Q429*H429</f>
        <v>0</v>
      </c>
      <c r="S429" s="138">
        <v>1.098E-2</v>
      </c>
      <c r="T429" s="139">
        <f>S429*H429</f>
        <v>0.48740220000000001</v>
      </c>
      <c r="AR429" s="140" t="s">
        <v>238</v>
      </c>
      <c r="AT429" s="140" t="s">
        <v>134</v>
      </c>
      <c r="AU429" s="140" t="s">
        <v>140</v>
      </c>
      <c r="AY429" s="18" t="s">
        <v>131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8" t="s">
        <v>140</v>
      </c>
      <c r="BK429" s="141">
        <f>ROUND(I429*H429,2)</f>
        <v>0</v>
      </c>
      <c r="BL429" s="18" t="s">
        <v>238</v>
      </c>
      <c r="BM429" s="140" t="s">
        <v>651</v>
      </c>
    </row>
    <row r="430" spans="2:65" s="1" customFormat="1" ht="11.25">
      <c r="B430" s="33"/>
      <c r="D430" s="142" t="s">
        <v>142</v>
      </c>
      <c r="F430" s="143" t="s">
        <v>652</v>
      </c>
      <c r="I430" s="144"/>
      <c r="L430" s="33"/>
      <c r="M430" s="145"/>
      <c r="T430" s="54"/>
      <c r="AT430" s="18" t="s">
        <v>142</v>
      </c>
      <c r="AU430" s="18" t="s">
        <v>140</v>
      </c>
    </row>
    <row r="431" spans="2:65" s="12" customFormat="1" ht="11.25">
      <c r="B431" s="146"/>
      <c r="D431" s="147" t="s">
        <v>144</v>
      </c>
      <c r="E431" s="148" t="s">
        <v>3</v>
      </c>
      <c r="F431" s="149" t="s">
        <v>400</v>
      </c>
      <c r="H431" s="148" t="s">
        <v>3</v>
      </c>
      <c r="I431" s="150"/>
      <c r="L431" s="146"/>
      <c r="M431" s="151"/>
      <c r="T431" s="152"/>
      <c r="AT431" s="148" t="s">
        <v>144</v>
      </c>
      <c r="AU431" s="148" t="s">
        <v>140</v>
      </c>
      <c r="AV431" s="12" t="s">
        <v>80</v>
      </c>
      <c r="AW431" s="12" t="s">
        <v>33</v>
      </c>
      <c r="AX431" s="12" t="s">
        <v>72</v>
      </c>
      <c r="AY431" s="148" t="s">
        <v>131</v>
      </c>
    </row>
    <row r="432" spans="2:65" s="13" customFormat="1" ht="11.25">
      <c r="B432" s="153"/>
      <c r="D432" s="147" t="s">
        <v>144</v>
      </c>
      <c r="E432" s="154" t="s">
        <v>3</v>
      </c>
      <c r="F432" s="155" t="s">
        <v>401</v>
      </c>
      <c r="H432" s="156">
        <v>44.39</v>
      </c>
      <c r="I432" s="157"/>
      <c r="L432" s="153"/>
      <c r="M432" s="158"/>
      <c r="T432" s="159"/>
      <c r="AT432" s="154" t="s">
        <v>144</v>
      </c>
      <c r="AU432" s="154" t="s">
        <v>140</v>
      </c>
      <c r="AV432" s="13" t="s">
        <v>140</v>
      </c>
      <c r="AW432" s="13" t="s">
        <v>33</v>
      </c>
      <c r="AX432" s="13" t="s">
        <v>80</v>
      </c>
      <c r="AY432" s="154" t="s">
        <v>131</v>
      </c>
    </row>
    <row r="433" spans="2:65" s="1" customFormat="1" ht="21.75" customHeight="1">
      <c r="B433" s="128"/>
      <c r="C433" s="129" t="s">
        <v>653</v>
      </c>
      <c r="D433" s="129" t="s">
        <v>134</v>
      </c>
      <c r="E433" s="130" t="s">
        <v>654</v>
      </c>
      <c r="F433" s="131" t="s">
        <v>655</v>
      </c>
      <c r="G433" s="132" t="s">
        <v>364</v>
      </c>
      <c r="H433" s="133">
        <v>18.18</v>
      </c>
      <c r="I433" s="134"/>
      <c r="J433" s="135">
        <f>ROUND(I433*H433,2)</f>
        <v>0</v>
      </c>
      <c r="K433" s="131" t="s">
        <v>138</v>
      </c>
      <c r="L433" s="33"/>
      <c r="M433" s="136" t="s">
        <v>3</v>
      </c>
      <c r="N433" s="137" t="s">
        <v>44</v>
      </c>
      <c r="P433" s="138">
        <f>O433*H433</f>
        <v>0</v>
      </c>
      <c r="Q433" s="138">
        <v>0</v>
      </c>
      <c r="R433" s="138">
        <f>Q433*H433</f>
        <v>0</v>
      </c>
      <c r="S433" s="138">
        <v>0</v>
      </c>
      <c r="T433" s="139">
        <f>S433*H433</f>
        <v>0</v>
      </c>
      <c r="AR433" s="140" t="s">
        <v>238</v>
      </c>
      <c r="AT433" s="140" t="s">
        <v>134</v>
      </c>
      <c r="AU433" s="140" t="s">
        <v>140</v>
      </c>
      <c r="AY433" s="18" t="s">
        <v>131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8" t="s">
        <v>140</v>
      </c>
      <c r="BK433" s="141">
        <f>ROUND(I433*H433,2)</f>
        <v>0</v>
      </c>
      <c r="BL433" s="18" t="s">
        <v>238</v>
      </c>
      <c r="BM433" s="140" t="s">
        <v>656</v>
      </c>
    </row>
    <row r="434" spans="2:65" s="1" customFormat="1" ht="11.25">
      <c r="B434" s="33"/>
      <c r="D434" s="142" t="s">
        <v>142</v>
      </c>
      <c r="F434" s="143" t="s">
        <v>657</v>
      </c>
      <c r="I434" s="144"/>
      <c r="L434" s="33"/>
      <c r="M434" s="145"/>
      <c r="T434" s="54"/>
      <c r="AT434" s="18" t="s">
        <v>142</v>
      </c>
      <c r="AU434" s="18" t="s">
        <v>140</v>
      </c>
    </row>
    <row r="435" spans="2:65" s="12" customFormat="1" ht="11.25">
      <c r="B435" s="146"/>
      <c r="D435" s="147" t="s">
        <v>144</v>
      </c>
      <c r="E435" s="148" t="s">
        <v>3</v>
      </c>
      <c r="F435" s="149" t="s">
        <v>658</v>
      </c>
      <c r="H435" s="148" t="s">
        <v>3</v>
      </c>
      <c r="I435" s="150"/>
      <c r="L435" s="146"/>
      <c r="M435" s="151"/>
      <c r="T435" s="152"/>
      <c r="AT435" s="148" t="s">
        <v>144</v>
      </c>
      <c r="AU435" s="148" t="s">
        <v>140</v>
      </c>
      <c r="AV435" s="12" t="s">
        <v>80</v>
      </c>
      <c r="AW435" s="12" t="s">
        <v>33</v>
      </c>
      <c r="AX435" s="12" t="s">
        <v>72</v>
      </c>
      <c r="AY435" s="148" t="s">
        <v>131</v>
      </c>
    </row>
    <row r="436" spans="2:65" s="13" customFormat="1" ht="11.25">
      <c r="B436" s="153"/>
      <c r="D436" s="147" t="s">
        <v>144</v>
      </c>
      <c r="E436" s="154" t="s">
        <v>3</v>
      </c>
      <c r="F436" s="155" t="s">
        <v>503</v>
      </c>
      <c r="H436" s="156">
        <v>18.18</v>
      </c>
      <c r="I436" s="157"/>
      <c r="L436" s="153"/>
      <c r="M436" s="158"/>
      <c r="T436" s="159"/>
      <c r="AT436" s="154" t="s">
        <v>144</v>
      </c>
      <c r="AU436" s="154" t="s">
        <v>140</v>
      </c>
      <c r="AV436" s="13" t="s">
        <v>140</v>
      </c>
      <c r="AW436" s="13" t="s">
        <v>33</v>
      </c>
      <c r="AX436" s="13" t="s">
        <v>80</v>
      </c>
      <c r="AY436" s="154" t="s">
        <v>131</v>
      </c>
    </row>
    <row r="437" spans="2:65" s="1" customFormat="1" ht="21.75" customHeight="1">
      <c r="B437" s="128"/>
      <c r="C437" s="167" t="s">
        <v>659</v>
      </c>
      <c r="D437" s="167" t="s">
        <v>279</v>
      </c>
      <c r="E437" s="168" t="s">
        <v>660</v>
      </c>
      <c r="F437" s="169" t="s">
        <v>661</v>
      </c>
      <c r="G437" s="170" t="s">
        <v>364</v>
      </c>
      <c r="H437" s="171">
        <v>18.18</v>
      </c>
      <c r="I437" s="172"/>
      <c r="J437" s="173">
        <f>ROUND(I437*H437,2)</f>
        <v>0</v>
      </c>
      <c r="K437" s="169" t="s">
        <v>3</v>
      </c>
      <c r="L437" s="174"/>
      <c r="M437" s="175" t="s">
        <v>3</v>
      </c>
      <c r="N437" s="176" t="s">
        <v>44</v>
      </c>
      <c r="P437" s="138">
        <f>O437*H437</f>
        <v>0</v>
      </c>
      <c r="Q437" s="138">
        <v>0</v>
      </c>
      <c r="R437" s="138">
        <f>Q437*H437</f>
        <v>0</v>
      </c>
      <c r="S437" s="138">
        <v>0</v>
      </c>
      <c r="T437" s="139">
        <f>S437*H437</f>
        <v>0</v>
      </c>
      <c r="AR437" s="140" t="s">
        <v>282</v>
      </c>
      <c r="AT437" s="140" t="s">
        <v>279</v>
      </c>
      <c r="AU437" s="140" t="s">
        <v>140</v>
      </c>
      <c r="AY437" s="18" t="s">
        <v>131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8" t="s">
        <v>140</v>
      </c>
      <c r="BK437" s="141">
        <f>ROUND(I437*H437,2)</f>
        <v>0</v>
      </c>
      <c r="BL437" s="18" t="s">
        <v>238</v>
      </c>
      <c r="BM437" s="140" t="s">
        <v>662</v>
      </c>
    </row>
    <row r="438" spans="2:65" s="12" customFormat="1" ht="11.25">
      <c r="B438" s="146"/>
      <c r="D438" s="147" t="s">
        <v>144</v>
      </c>
      <c r="E438" s="148" t="s">
        <v>3</v>
      </c>
      <c r="F438" s="149" t="s">
        <v>658</v>
      </c>
      <c r="H438" s="148" t="s">
        <v>3</v>
      </c>
      <c r="I438" s="150"/>
      <c r="L438" s="146"/>
      <c r="M438" s="151"/>
      <c r="T438" s="152"/>
      <c r="AT438" s="148" t="s">
        <v>144</v>
      </c>
      <c r="AU438" s="148" t="s">
        <v>140</v>
      </c>
      <c r="AV438" s="12" t="s">
        <v>80</v>
      </c>
      <c r="AW438" s="12" t="s">
        <v>33</v>
      </c>
      <c r="AX438" s="12" t="s">
        <v>72</v>
      </c>
      <c r="AY438" s="148" t="s">
        <v>131</v>
      </c>
    </row>
    <row r="439" spans="2:65" s="13" customFormat="1" ht="11.25">
      <c r="B439" s="153"/>
      <c r="D439" s="147" t="s">
        <v>144</v>
      </c>
      <c r="E439" s="154" t="s">
        <v>3</v>
      </c>
      <c r="F439" s="155" t="s">
        <v>503</v>
      </c>
      <c r="H439" s="156">
        <v>18.18</v>
      </c>
      <c r="I439" s="157"/>
      <c r="L439" s="153"/>
      <c r="M439" s="158"/>
      <c r="T439" s="159"/>
      <c r="AT439" s="154" t="s">
        <v>144</v>
      </c>
      <c r="AU439" s="154" t="s">
        <v>140</v>
      </c>
      <c r="AV439" s="13" t="s">
        <v>140</v>
      </c>
      <c r="AW439" s="13" t="s">
        <v>33</v>
      </c>
      <c r="AX439" s="13" t="s">
        <v>80</v>
      </c>
      <c r="AY439" s="154" t="s">
        <v>131</v>
      </c>
    </row>
    <row r="440" spans="2:65" s="1" customFormat="1" ht="24.2" customHeight="1">
      <c r="B440" s="128"/>
      <c r="C440" s="129" t="s">
        <v>663</v>
      </c>
      <c r="D440" s="129" t="s">
        <v>134</v>
      </c>
      <c r="E440" s="130" t="s">
        <v>664</v>
      </c>
      <c r="F440" s="131" t="s">
        <v>665</v>
      </c>
      <c r="G440" s="132" t="s">
        <v>443</v>
      </c>
      <c r="H440" s="133">
        <v>1</v>
      </c>
      <c r="I440" s="134"/>
      <c r="J440" s="135">
        <f t="shared" ref="J440:J446" si="0">ROUND(I440*H440,2)</f>
        <v>0</v>
      </c>
      <c r="K440" s="131" t="s">
        <v>3</v>
      </c>
      <c r="L440" s="33"/>
      <c r="M440" s="136" t="s">
        <v>3</v>
      </c>
      <c r="N440" s="137" t="s">
        <v>44</v>
      </c>
      <c r="P440" s="138">
        <f t="shared" ref="P440:P446" si="1">O440*H440</f>
        <v>0</v>
      </c>
      <c r="Q440" s="138">
        <v>0</v>
      </c>
      <c r="R440" s="138">
        <f t="shared" ref="R440:R446" si="2">Q440*H440</f>
        <v>0</v>
      </c>
      <c r="S440" s="138">
        <v>0</v>
      </c>
      <c r="T440" s="139">
        <f t="shared" ref="T440:T446" si="3">S440*H440</f>
        <v>0</v>
      </c>
      <c r="AR440" s="140" t="s">
        <v>238</v>
      </c>
      <c r="AT440" s="140" t="s">
        <v>134</v>
      </c>
      <c r="AU440" s="140" t="s">
        <v>140</v>
      </c>
      <c r="AY440" s="18" t="s">
        <v>131</v>
      </c>
      <c r="BE440" s="141">
        <f t="shared" ref="BE440:BE446" si="4">IF(N440="základní",J440,0)</f>
        <v>0</v>
      </c>
      <c r="BF440" s="141">
        <f t="shared" ref="BF440:BF446" si="5">IF(N440="snížená",J440,0)</f>
        <v>0</v>
      </c>
      <c r="BG440" s="141">
        <f t="shared" ref="BG440:BG446" si="6">IF(N440="zákl. přenesená",J440,0)</f>
        <v>0</v>
      </c>
      <c r="BH440" s="141">
        <f t="shared" ref="BH440:BH446" si="7">IF(N440="sníž. přenesená",J440,0)</f>
        <v>0</v>
      </c>
      <c r="BI440" s="141">
        <f t="shared" ref="BI440:BI446" si="8">IF(N440="nulová",J440,0)</f>
        <v>0</v>
      </c>
      <c r="BJ440" s="18" t="s">
        <v>140</v>
      </c>
      <c r="BK440" s="141">
        <f t="shared" ref="BK440:BK446" si="9">ROUND(I440*H440,2)</f>
        <v>0</v>
      </c>
      <c r="BL440" s="18" t="s">
        <v>238</v>
      </c>
      <c r="BM440" s="140" t="s">
        <v>666</v>
      </c>
    </row>
    <row r="441" spans="2:65" s="1" customFormat="1" ht="24.2" customHeight="1">
      <c r="B441" s="128"/>
      <c r="C441" s="129" t="s">
        <v>667</v>
      </c>
      <c r="D441" s="129" t="s">
        <v>134</v>
      </c>
      <c r="E441" s="130" t="s">
        <v>668</v>
      </c>
      <c r="F441" s="131" t="s">
        <v>669</v>
      </c>
      <c r="G441" s="132" t="s">
        <v>443</v>
      </c>
      <c r="H441" s="133">
        <v>1</v>
      </c>
      <c r="I441" s="134"/>
      <c r="J441" s="135">
        <f t="shared" si="0"/>
        <v>0</v>
      </c>
      <c r="K441" s="131" t="s">
        <v>3</v>
      </c>
      <c r="L441" s="33"/>
      <c r="M441" s="136" t="s">
        <v>3</v>
      </c>
      <c r="N441" s="137" t="s">
        <v>44</v>
      </c>
      <c r="P441" s="138">
        <f t="shared" si="1"/>
        <v>0</v>
      </c>
      <c r="Q441" s="138">
        <v>0</v>
      </c>
      <c r="R441" s="138">
        <f t="shared" si="2"/>
        <v>0</v>
      </c>
      <c r="S441" s="138">
        <v>0</v>
      </c>
      <c r="T441" s="139">
        <f t="shared" si="3"/>
        <v>0</v>
      </c>
      <c r="AR441" s="140" t="s">
        <v>238</v>
      </c>
      <c r="AT441" s="140" t="s">
        <v>134</v>
      </c>
      <c r="AU441" s="140" t="s">
        <v>140</v>
      </c>
      <c r="AY441" s="18" t="s">
        <v>131</v>
      </c>
      <c r="BE441" s="141">
        <f t="shared" si="4"/>
        <v>0</v>
      </c>
      <c r="BF441" s="141">
        <f t="shared" si="5"/>
        <v>0</v>
      </c>
      <c r="BG441" s="141">
        <f t="shared" si="6"/>
        <v>0</v>
      </c>
      <c r="BH441" s="141">
        <f t="shared" si="7"/>
        <v>0</v>
      </c>
      <c r="BI441" s="141">
        <f t="shared" si="8"/>
        <v>0</v>
      </c>
      <c r="BJ441" s="18" t="s">
        <v>140</v>
      </c>
      <c r="BK441" s="141">
        <f t="shared" si="9"/>
        <v>0</v>
      </c>
      <c r="BL441" s="18" t="s">
        <v>238</v>
      </c>
      <c r="BM441" s="140" t="s">
        <v>670</v>
      </c>
    </row>
    <row r="442" spans="2:65" s="1" customFormat="1" ht="24.2" customHeight="1">
      <c r="B442" s="128"/>
      <c r="C442" s="129" t="s">
        <v>671</v>
      </c>
      <c r="D442" s="129" t="s">
        <v>134</v>
      </c>
      <c r="E442" s="130" t="s">
        <v>672</v>
      </c>
      <c r="F442" s="131" t="s">
        <v>673</v>
      </c>
      <c r="G442" s="132" t="s">
        <v>443</v>
      </c>
      <c r="H442" s="133">
        <v>1</v>
      </c>
      <c r="I442" s="134"/>
      <c r="J442" s="135">
        <f t="shared" si="0"/>
        <v>0</v>
      </c>
      <c r="K442" s="131" t="s">
        <v>3</v>
      </c>
      <c r="L442" s="33"/>
      <c r="M442" s="136" t="s">
        <v>3</v>
      </c>
      <c r="N442" s="137" t="s">
        <v>44</v>
      </c>
      <c r="P442" s="138">
        <f t="shared" si="1"/>
        <v>0</v>
      </c>
      <c r="Q442" s="138">
        <v>0</v>
      </c>
      <c r="R442" s="138">
        <f t="shared" si="2"/>
        <v>0</v>
      </c>
      <c r="S442" s="138">
        <v>0</v>
      </c>
      <c r="T442" s="139">
        <f t="shared" si="3"/>
        <v>0</v>
      </c>
      <c r="AR442" s="140" t="s">
        <v>238</v>
      </c>
      <c r="AT442" s="140" t="s">
        <v>134</v>
      </c>
      <c r="AU442" s="140" t="s">
        <v>140</v>
      </c>
      <c r="AY442" s="18" t="s">
        <v>131</v>
      </c>
      <c r="BE442" s="141">
        <f t="shared" si="4"/>
        <v>0</v>
      </c>
      <c r="BF442" s="141">
        <f t="shared" si="5"/>
        <v>0</v>
      </c>
      <c r="BG442" s="141">
        <f t="shared" si="6"/>
        <v>0</v>
      </c>
      <c r="BH442" s="141">
        <f t="shared" si="7"/>
        <v>0</v>
      </c>
      <c r="BI442" s="141">
        <f t="shared" si="8"/>
        <v>0</v>
      </c>
      <c r="BJ442" s="18" t="s">
        <v>140</v>
      </c>
      <c r="BK442" s="141">
        <f t="shared" si="9"/>
        <v>0</v>
      </c>
      <c r="BL442" s="18" t="s">
        <v>238</v>
      </c>
      <c r="BM442" s="140" t="s">
        <v>674</v>
      </c>
    </row>
    <row r="443" spans="2:65" s="1" customFormat="1" ht="24.2" customHeight="1">
      <c r="B443" s="128"/>
      <c r="C443" s="129" t="s">
        <v>675</v>
      </c>
      <c r="D443" s="129" t="s">
        <v>134</v>
      </c>
      <c r="E443" s="130" t="s">
        <v>676</v>
      </c>
      <c r="F443" s="131" t="s">
        <v>677</v>
      </c>
      <c r="G443" s="132" t="s">
        <v>443</v>
      </c>
      <c r="H443" s="133">
        <v>2</v>
      </c>
      <c r="I443" s="134"/>
      <c r="J443" s="135">
        <f t="shared" si="0"/>
        <v>0</v>
      </c>
      <c r="K443" s="131" t="s">
        <v>3</v>
      </c>
      <c r="L443" s="33"/>
      <c r="M443" s="136" t="s">
        <v>3</v>
      </c>
      <c r="N443" s="137" t="s">
        <v>44</v>
      </c>
      <c r="P443" s="138">
        <f t="shared" si="1"/>
        <v>0</v>
      </c>
      <c r="Q443" s="138">
        <v>0</v>
      </c>
      <c r="R443" s="138">
        <f t="shared" si="2"/>
        <v>0</v>
      </c>
      <c r="S443" s="138">
        <v>0</v>
      </c>
      <c r="T443" s="139">
        <f t="shared" si="3"/>
        <v>0</v>
      </c>
      <c r="AR443" s="140" t="s">
        <v>238</v>
      </c>
      <c r="AT443" s="140" t="s">
        <v>134</v>
      </c>
      <c r="AU443" s="140" t="s">
        <v>140</v>
      </c>
      <c r="AY443" s="18" t="s">
        <v>131</v>
      </c>
      <c r="BE443" s="141">
        <f t="shared" si="4"/>
        <v>0</v>
      </c>
      <c r="BF443" s="141">
        <f t="shared" si="5"/>
        <v>0</v>
      </c>
      <c r="BG443" s="141">
        <f t="shared" si="6"/>
        <v>0</v>
      </c>
      <c r="BH443" s="141">
        <f t="shared" si="7"/>
        <v>0</v>
      </c>
      <c r="BI443" s="141">
        <f t="shared" si="8"/>
        <v>0</v>
      </c>
      <c r="BJ443" s="18" t="s">
        <v>140</v>
      </c>
      <c r="BK443" s="141">
        <f t="shared" si="9"/>
        <v>0</v>
      </c>
      <c r="BL443" s="18" t="s">
        <v>238</v>
      </c>
      <c r="BM443" s="140" t="s">
        <v>678</v>
      </c>
    </row>
    <row r="444" spans="2:65" s="1" customFormat="1" ht="24.2" customHeight="1">
      <c r="B444" s="128"/>
      <c r="C444" s="129" t="s">
        <v>679</v>
      </c>
      <c r="D444" s="129" t="s">
        <v>134</v>
      </c>
      <c r="E444" s="130" t="s">
        <v>680</v>
      </c>
      <c r="F444" s="131" t="s">
        <v>681</v>
      </c>
      <c r="G444" s="132" t="s">
        <v>443</v>
      </c>
      <c r="H444" s="133">
        <v>1</v>
      </c>
      <c r="I444" s="134"/>
      <c r="J444" s="135">
        <f t="shared" si="0"/>
        <v>0</v>
      </c>
      <c r="K444" s="131" t="s">
        <v>3</v>
      </c>
      <c r="L444" s="33"/>
      <c r="M444" s="136" t="s">
        <v>3</v>
      </c>
      <c r="N444" s="137" t="s">
        <v>44</v>
      </c>
      <c r="P444" s="138">
        <f t="shared" si="1"/>
        <v>0</v>
      </c>
      <c r="Q444" s="138">
        <v>0</v>
      </c>
      <c r="R444" s="138">
        <f t="shared" si="2"/>
        <v>0</v>
      </c>
      <c r="S444" s="138">
        <v>0</v>
      </c>
      <c r="T444" s="139">
        <f t="shared" si="3"/>
        <v>0</v>
      </c>
      <c r="AR444" s="140" t="s">
        <v>238</v>
      </c>
      <c r="AT444" s="140" t="s">
        <v>134</v>
      </c>
      <c r="AU444" s="140" t="s">
        <v>140</v>
      </c>
      <c r="AY444" s="18" t="s">
        <v>131</v>
      </c>
      <c r="BE444" s="141">
        <f t="shared" si="4"/>
        <v>0</v>
      </c>
      <c r="BF444" s="141">
        <f t="shared" si="5"/>
        <v>0</v>
      </c>
      <c r="BG444" s="141">
        <f t="shared" si="6"/>
        <v>0</v>
      </c>
      <c r="BH444" s="141">
        <f t="shared" si="7"/>
        <v>0</v>
      </c>
      <c r="BI444" s="141">
        <f t="shared" si="8"/>
        <v>0</v>
      </c>
      <c r="BJ444" s="18" t="s">
        <v>140</v>
      </c>
      <c r="BK444" s="141">
        <f t="shared" si="9"/>
        <v>0</v>
      </c>
      <c r="BL444" s="18" t="s">
        <v>238</v>
      </c>
      <c r="BM444" s="140" t="s">
        <v>682</v>
      </c>
    </row>
    <row r="445" spans="2:65" s="1" customFormat="1" ht="24.2" customHeight="1">
      <c r="B445" s="128"/>
      <c r="C445" s="129" t="s">
        <v>683</v>
      </c>
      <c r="D445" s="129" t="s">
        <v>134</v>
      </c>
      <c r="E445" s="130" t="s">
        <v>684</v>
      </c>
      <c r="F445" s="131" t="s">
        <v>685</v>
      </c>
      <c r="G445" s="132" t="s">
        <v>443</v>
      </c>
      <c r="H445" s="133">
        <v>2</v>
      </c>
      <c r="I445" s="134"/>
      <c r="J445" s="135">
        <f t="shared" si="0"/>
        <v>0</v>
      </c>
      <c r="K445" s="131" t="s">
        <v>3</v>
      </c>
      <c r="L445" s="33"/>
      <c r="M445" s="136" t="s">
        <v>3</v>
      </c>
      <c r="N445" s="137" t="s">
        <v>44</v>
      </c>
      <c r="P445" s="138">
        <f t="shared" si="1"/>
        <v>0</v>
      </c>
      <c r="Q445" s="138">
        <v>0</v>
      </c>
      <c r="R445" s="138">
        <f t="shared" si="2"/>
        <v>0</v>
      </c>
      <c r="S445" s="138">
        <v>0</v>
      </c>
      <c r="T445" s="139">
        <f t="shared" si="3"/>
        <v>0</v>
      </c>
      <c r="AR445" s="140" t="s">
        <v>238</v>
      </c>
      <c r="AT445" s="140" t="s">
        <v>134</v>
      </c>
      <c r="AU445" s="140" t="s">
        <v>140</v>
      </c>
      <c r="AY445" s="18" t="s">
        <v>131</v>
      </c>
      <c r="BE445" s="141">
        <f t="shared" si="4"/>
        <v>0</v>
      </c>
      <c r="BF445" s="141">
        <f t="shared" si="5"/>
        <v>0</v>
      </c>
      <c r="BG445" s="141">
        <f t="shared" si="6"/>
        <v>0</v>
      </c>
      <c r="BH445" s="141">
        <f t="shared" si="7"/>
        <v>0</v>
      </c>
      <c r="BI445" s="141">
        <f t="shared" si="8"/>
        <v>0</v>
      </c>
      <c r="BJ445" s="18" t="s">
        <v>140</v>
      </c>
      <c r="BK445" s="141">
        <f t="shared" si="9"/>
        <v>0</v>
      </c>
      <c r="BL445" s="18" t="s">
        <v>238</v>
      </c>
      <c r="BM445" s="140" t="s">
        <v>686</v>
      </c>
    </row>
    <row r="446" spans="2:65" s="1" customFormat="1" ht="24.2" customHeight="1">
      <c r="B446" s="128"/>
      <c r="C446" s="129" t="s">
        <v>687</v>
      </c>
      <c r="D446" s="129" t="s">
        <v>134</v>
      </c>
      <c r="E446" s="130" t="s">
        <v>688</v>
      </c>
      <c r="F446" s="131" t="s">
        <v>689</v>
      </c>
      <c r="G446" s="132" t="s">
        <v>336</v>
      </c>
      <c r="H446" s="184"/>
      <c r="I446" s="134"/>
      <c r="J446" s="135">
        <f t="shared" si="0"/>
        <v>0</v>
      </c>
      <c r="K446" s="131" t="s">
        <v>138</v>
      </c>
      <c r="L446" s="33"/>
      <c r="M446" s="136" t="s">
        <v>3</v>
      </c>
      <c r="N446" s="137" t="s">
        <v>44</v>
      </c>
      <c r="P446" s="138">
        <f t="shared" si="1"/>
        <v>0</v>
      </c>
      <c r="Q446" s="138">
        <v>0</v>
      </c>
      <c r="R446" s="138">
        <f t="shared" si="2"/>
        <v>0</v>
      </c>
      <c r="S446" s="138">
        <v>0</v>
      </c>
      <c r="T446" s="139">
        <f t="shared" si="3"/>
        <v>0</v>
      </c>
      <c r="AR446" s="140" t="s">
        <v>238</v>
      </c>
      <c r="AT446" s="140" t="s">
        <v>134</v>
      </c>
      <c r="AU446" s="140" t="s">
        <v>140</v>
      </c>
      <c r="AY446" s="18" t="s">
        <v>131</v>
      </c>
      <c r="BE446" s="141">
        <f t="shared" si="4"/>
        <v>0</v>
      </c>
      <c r="BF446" s="141">
        <f t="shared" si="5"/>
        <v>0</v>
      </c>
      <c r="BG446" s="141">
        <f t="shared" si="6"/>
        <v>0</v>
      </c>
      <c r="BH446" s="141">
        <f t="shared" si="7"/>
        <v>0</v>
      </c>
      <c r="BI446" s="141">
        <f t="shared" si="8"/>
        <v>0</v>
      </c>
      <c r="BJ446" s="18" t="s">
        <v>140</v>
      </c>
      <c r="BK446" s="141">
        <f t="shared" si="9"/>
        <v>0</v>
      </c>
      <c r="BL446" s="18" t="s">
        <v>238</v>
      </c>
      <c r="BM446" s="140" t="s">
        <v>690</v>
      </c>
    </row>
    <row r="447" spans="2:65" s="1" customFormat="1" ht="11.25">
      <c r="B447" s="33"/>
      <c r="D447" s="142" t="s">
        <v>142</v>
      </c>
      <c r="F447" s="143" t="s">
        <v>691</v>
      </c>
      <c r="I447" s="144"/>
      <c r="L447" s="33"/>
      <c r="M447" s="145"/>
      <c r="T447" s="54"/>
      <c r="AT447" s="18" t="s">
        <v>142</v>
      </c>
      <c r="AU447" s="18" t="s">
        <v>140</v>
      </c>
    </row>
    <row r="448" spans="2:65" s="11" customFormat="1" ht="22.9" customHeight="1">
      <c r="B448" s="116"/>
      <c r="D448" s="117" t="s">
        <v>71</v>
      </c>
      <c r="E448" s="126" t="s">
        <v>692</v>
      </c>
      <c r="F448" s="126" t="s">
        <v>693</v>
      </c>
      <c r="I448" s="119"/>
      <c r="J448" s="127">
        <f>BK448</f>
        <v>0</v>
      </c>
      <c r="L448" s="116"/>
      <c r="M448" s="121"/>
      <c r="P448" s="122">
        <f>SUM(P449:P453)</f>
        <v>0</v>
      </c>
      <c r="R448" s="122">
        <f>SUM(R449:R453)</f>
        <v>6.8000000000000005E-3</v>
      </c>
      <c r="T448" s="123">
        <f>SUM(T449:T453)</f>
        <v>0</v>
      </c>
      <c r="AR448" s="117" t="s">
        <v>140</v>
      </c>
      <c r="AT448" s="124" t="s">
        <v>71</v>
      </c>
      <c r="AU448" s="124" t="s">
        <v>80</v>
      </c>
      <c r="AY448" s="117" t="s">
        <v>131</v>
      </c>
      <c r="BK448" s="125">
        <f>SUM(BK449:BK453)</f>
        <v>0</v>
      </c>
    </row>
    <row r="449" spans="2:65" s="1" customFormat="1" ht="24.2" customHeight="1">
      <c r="B449" s="128"/>
      <c r="C449" s="129" t="s">
        <v>694</v>
      </c>
      <c r="D449" s="129" t="s">
        <v>134</v>
      </c>
      <c r="E449" s="130" t="s">
        <v>695</v>
      </c>
      <c r="F449" s="131" t="s">
        <v>696</v>
      </c>
      <c r="G449" s="132" t="s">
        <v>443</v>
      </c>
      <c r="H449" s="133">
        <v>10</v>
      </c>
      <c r="I449" s="134"/>
      <c r="J449" s="135">
        <f>ROUND(I449*H449,2)</f>
        <v>0</v>
      </c>
      <c r="K449" s="131" t="s">
        <v>138</v>
      </c>
      <c r="L449" s="33"/>
      <c r="M449" s="136" t="s">
        <v>3</v>
      </c>
      <c r="N449" s="137" t="s">
        <v>44</v>
      </c>
      <c r="P449" s="138">
        <f>O449*H449</f>
        <v>0</v>
      </c>
      <c r="Q449" s="138">
        <v>0</v>
      </c>
      <c r="R449" s="138">
        <f>Q449*H449</f>
        <v>0</v>
      </c>
      <c r="S449" s="138">
        <v>0</v>
      </c>
      <c r="T449" s="139">
        <f>S449*H449</f>
        <v>0</v>
      </c>
      <c r="AR449" s="140" t="s">
        <v>238</v>
      </c>
      <c r="AT449" s="140" t="s">
        <v>134</v>
      </c>
      <c r="AU449" s="140" t="s">
        <v>140</v>
      </c>
      <c r="AY449" s="18" t="s">
        <v>131</v>
      </c>
      <c r="BE449" s="141">
        <f>IF(N449="základní",J449,0)</f>
        <v>0</v>
      </c>
      <c r="BF449" s="141">
        <f>IF(N449="snížená",J449,0)</f>
        <v>0</v>
      </c>
      <c r="BG449" s="141">
        <f>IF(N449="zákl. přenesená",J449,0)</f>
        <v>0</v>
      </c>
      <c r="BH449" s="141">
        <f>IF(N449="sníž. přenesená",J449,0)</f>
        <v>0</v>
      </c>
      <c r="BI449" s="141">
        <f>IF(N449="nulová",J449,0)</f>
        <v>0</v>
      </c>
      <c r="BJ449" s="18" t="s">
        <v>140</v>
      </c>
      <c r="BK449" s="141">
        <f>ROUND(I449*H449,2)</f>
        <v>0</v>
      </c>
      <c r="BL449" s="18" t="s">
        <v>238</v>
      </c>
      <c r="BM449" s="140" t="s">
        <v>697</v>
      </c>
    </row>
    <row r="450" spans="2:65" s="1" customFormat="1" ht="11.25">
      <c r="B450" s="33"/>
      <c r="D450" s="142" t="s">
        <v>142</v>
      </c>
      <c r="F450" s="143" t="s">
        <v>698</v>
      </c>
      <c r="I450" s="144"/>
      <c r="L450" s="33"/>
      <c r="M450" s="145"/>
      <c r="T450" s="54"/>
      <c r="AT450" s="18" t="s">
        <v>142</v>
      </c>
      <c r="AU450" s="18" t="s">
        <v>140</v>
      </c>
    </row>
    <row r="451" spans="2:65" s="1" customFormat="1" ht="16.5" customHeight="1">
      <c r="B451" s="128"/>
      <c r="C451" s="167" t="s">
        <v>699</v>
      </c>
      <c r="D451" s="167" t="s">
        <v>279</v>
      </c>
      <c r="E451" s="168" t="s">
        <v>700</v>
      </c>
      <c r="F451" s="169" t="s">
        <v>701</v>
      </c>
      <c r="G451" s="170" t="s">
        <v>443</v>
      </c>
      <c r="H451" s="171">
        <v>10</v>
      </c>
      <c r="I451" s="172"/>
      <c r="J451" s="173">
        <f>ROUND(I451*H451,2)</f>
        <v>0</v>
      </c>
      <c r="K451" s="169" t="s">
        <v>138</v>
      </c>
      <c r="L451" s="174"/>
      <c r="M451" s="175" t="s">
        <v>3</v>
      </c>
      <c r="N451" s="176" t="s">
        <v>44</v>
      </c>
      <c r="P451" s="138">
        <f>O451*H451</f>
        <v>0</v>
      </c>
      <c r="Q451" s="138">
        <v>6.8000000000000005E-4</v>
      </c>
      <c r="R451" s="138">
        <f>Q451*H451</f>
        <v>6.8000000000000005E-3</v>
      </c>
      <c r="S451" s="138">
        <v>0</v>
      </c>
      <c r="T451" s="139">
        <f>S451*H451</f>
        <v>0</v>
      </c>
      <c r="AR451" s="140" t="s">
        <v>282</v>
      </c>
      <c r="AT451" s="140" t="s">
        <v>279</v>
      </c>
      <c r="AU451" s="140" t="s">
        <v>140</v>
      </c>
      <c r="AY451" s="18" t="s">
        <v>131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140</v>
      </c>
      <c r="BK451" s="141">
        <f>ROUND(I451*H451,2)</f>
        <v>0</v>
      </c>
      <c r="BL451" s="18" t="s">
        <v>238</v>
      </c>
      <c r="BM451" s="140" t="s">
        <v>702</v>
      </c>
    </row>
    <row r="452" spans="2:65" s="1" customFormat="1" ht="24.2" customHeight="1">
      <c r="B452" s="128"/>
      <c r="C452" s="129" t="s">
        <v>703</v>
      </c>
      <c r="D452" s="129" t="s">
        <v>134</v>
      </c>
      <c r="E452" s="130" t="s">
        <v>704</v>
      </c>
      <c r="F452" s="131" t="s">
        <v>705</v>
      </c>
      <c r="G452" s="132" t="s">
        <v>336</v>
      </c>
      <c r="H452" s="184"/>
      <c r="I452" s="134"/>
      <c r="J452" s="135">
        <f>ROUND(I452*H452,2)</f>
        <v>0</v>
      </c>
      <c r="K452" s="131" t="s">
        <v>138</v>
      </c>
      <c r="L452" s="33"/>
      <c r="M452" s="136" t="s">
        <v>3</v>
      </c>
      <c r="N452" s="137" t="s">
        <v>44</v>
      </c>
      <c r="P452" s="138">
        <f>O452*H452</f>
        <v>0</v>
      </c>
      <c r="Q452" s="138">
        <v>0</v>
      </c>
      <c r="R452" s="138">
        <f>Q452*H452</f>
        <v>0</v>
      </c>
      <c r="S452" s="138">
        <v>0</v>
      </c>
      <c r="T452" s="139">
        <f>S452*H452</f>
        <v>0</v>
      </c>
      <c r="AR452" s="140" t="s">
        <v>238</v>
      </c>
      <c r="AT452" s="140" t="s">
        <v>134</v>
      </c>
      <c r="AU452" s="140" t="s">
        <v>140</v>
      </c>
      <c r="AY452" s="18" t="s">
        <v>131</v>
      </c>
      <c r="BE452" s="141">
        <f>IF(N452="základní",J452,0)</f>
        <v>0</v>
      </c>
      <c r="BF452" s="141">
        <f>IF(N452="snížená",J452,0)</f>
        <v>0</v>
      </c>
      <c r="BG452" s="141">
        <f>IF(N452="zákl. přenesená",J452,0)</f>
        <v>0</v>
      </c>
      <c r="BH452" s="141">
        <f>IF(N452="sníž. přenesená",J452,0)</f>
        <v>0</v>
      </c>
      <c r="BI452" s="141">
        <f>IF(N452="nulová",J452,0)</f>
        <v>0</v>
      </c>
      <c r="BJ452" s="18" t="s">
        <v>140</v>
      </c>
      <c r="BK452" s="141">
        <f>ROUND(I452*H452,2)</f>
        <v>0</v>
      </c>
      <c r="BL452" s="18" t="s">
        <v>238</v>
      </c>
      <c r="BM452" s="140" t="s">
        <v>706</v>
      </c>
    </row>
    <row r="453" spans="2:65" s="1" customFormat="1" ht="11.25">
      <c r="B453" s="33"/>
      <c r="D453" s="142" t="s">
        <v>142</v>
      </c>
      <c r="F453" s="143" t="s">
        <v>707</v>
      </c>
      <c r="I453" s="144"/>
      <c r="L453" s="33"/>
      <c r="M453" s="145"/>
      <c r="T453" s="54"/>
      <c r="AT453" s="18" t="s">
        <v>142</v>
      </c>
      <c r="AU453" s="18" t="s">
        <v>140</v>
      </c>
    </row>
    <row r="454" spans="2:65" s="11" customFormat="1" ht="22.9" customHeight="1">
      <c r="B454" s="116"/>
      <c r="D454" s="117" t="s">
        <v>71</v>
      </c>
      <c r="E454" s="126" t="s">
        <v>708</v>
      </c>
      <c r="F454" s="126" t="s">
        <v>709</v>
      </c>
      <c r="I454" s="119"/>
      <c r="J454" s="127">
        <f>BK454</f>
        <v>0</v>
      </c>
      <c r="L454" s="116"/>
      <c r="M454" s="121"/>
      <c r="P454" s="122">
        <f>SUM(P455:P461)</f>
        <v>0</v>
      </c>
      <c r="R454" s="122">
        <f>SUM(R455:R461)</f>
        <v>0.34988360000000002</v>
      </c>
      <c r="T454" s="123">
        <f>SUM(T455:T461)</f>
        <v>0</v>
      </c>
      <c r="AR454" s="117" t="s">
        <v>140</v>
      </c>
      <c r="AT454" s="124" t="s">
        <v>71</v>
      </c>
      <c r="AU454" s="124" t="s">
        <v>80</v>
      </c>
      <c r="AY454" s="117" t="s">
        <v>131</v>
      </c>
      <c r="BK454" s="125">
        <f>SUM(BK455:BK461)</f>
        <v>0</v>
      </c>
    </row>
    <row r="455" spans="2:65" s="1" customFormat="1" ht="24.2" customHeight="1">
      <c r="B455" s="128"/>
      <c r="C455" s="129" t="s">
        <v>710</v>
      </c>
      <c r="D455" s="129" t="s">
        <v>134</v>
      </c>
      <c r="E455" s="130" t="s">
        <v>711</v>
      </c>
      <c r="F455" s="131" t="s">
        <v>712</v>
      </c>
      <c r="G455" s="132" t="s">
        <v>137</v>
      </c>
      <c r="H455" s="133">
        <v>1590.38</v>
      </c>
      <c r="I455" s="134"/>
      <c r="J455" s="135">
        <f>ROUND(I455*H455,2)</f>
        <v>0</v>
      </c>
      <c r="K455" s="131" t="s">
        <v>138</v>
      </c>
      <c r="L455" s="33"/>
      <c r="M455" s="136" t="s">
        <v>3</v>
      </c>
      <c r="N455" s="137" t="s">
        <v>44</v>
      </c>
      <c r="P455" s="138">
        <f>O455*H455</f>
        <v>0</v>
      </c>
      <c r="Q455" s="138">
        <v>2.2000000000000001E-4</v>
      </c>
      <c r="R455" s="138">
        <f>Q455*H455</f>
        <v>0.34988360000000002</v>
      </c>
      <c r="S455" s="138">
        <v>0</v>
      </c>
      <c r="T455" s="139">
        <f>S455*H455</f>
        <v>0</v>
      </c>
      <c r="AR455" s="140" t="s">
        <v>238</v>
      </c>
      <c r="AT455" s="140" t="s">
        <v>134</v>
      </c>
      <c r="AU455" s="140" t="s">
        <v>140</v>
      </c>
      <c r="AY455" s="18" t="s">
        <v>131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8" t="s">
        <v>140</v>
      </c>
      <c r="BK455" s="141">
        <f>ROUND(I455*H455,2)</f>
        <v>0</v>
      </c>
      <c r="BL455" s="18" t="s">
        <v>238</v>
      </c>
      <c r="BM455" s="140" t="s">
        <v>713</v>
      </c>
    </row>
    <row r="456" spans="2:65" s="1" customFormat="1" ht="11.25">
      <c r="B456" s="33"/>
      <c r="D456" s="142" t="s">
        <v>142</v>
      </c>
      <c r="F456" s="143" t="s">
        <v>714</v>
      </c>
      <c r="I456" s="144"/>
      <c r="L456" s="33"/>
      <c r="M456" s="145"/>
      <c r="T456" s="54"/>
      <c r="AT456" s="18" t="s">
        <v>142</v>
      </c>
      <c r="AU456" s="18" t="s">
        <v>140</v>
      </c>
    </row>
    <row r="457" spans="2:65" s="12" customFormat="1" ht="11.25">
      <c r="B457" s="146"/>
      <c r="D457" s="147" t="s">
        <v>144</v>
      </c>
      <c r="E457" s="148" t="s">
        <v>3</v>
      </c>
      <c r="F457" s="149" t="s">
        <v>715</v>
      </c>
      <c r="H457" s="148" t="s">
        <v>3</v>
      </c>
      <c r="I457" s="150"/>
      <c r="L457" s="146"/>
      <c r="M457" s="151"/>
      <c r="T457" s="152"/>
      <c r="AT457" s="148" t="s">
        <v>144</v>
      </c>
      <c r="AU457" s="148" t="s">
        <v>140</v>
      </c>
      <c r="AV457" s="12" t="s">
        <v>80</v>
      </c>
      <c r="AW457" s="12" t="s">
        <v>33</v>
      </c>
      <c r="AX457" s="12" t="s">
        <v>72</v>
      </c>
      <c r="AY457" s="148" t="s">
        <v>131</v>
      </c>
    </row>
    <row r="458" spans="2:65" s="13" customFormat="1" ht="11.25">
      <c r="B458" s="153"/>
      <c r="D458" s="147" t="s">
        <v>144</v>
      </c>
      <c r="E458" s="154" t="s">
        <v>3</v>
      </c>
      <c r="F458" s="155" t="s">
        <v>716</v>
      </c>
      <c r="H458" s="156">
        <v>1501.5</v>
      </c>
      <c r="I458" s="157"/>
      <c r="L458" s="153"/>
      <c r="M458" s="158"/>
      <c r="T458" s="159"/>
      <c r="AT458" s="154" t="s">
        <v>144</v>
      </c>
      <c r="AU458" s="154" t="s">
        <v>140</v>
      </c>
      <c r="AV458" s="13" t="s">
        <v>140</v>
      </c>
      <c r="AW458" s="13" t="s">
        <v>33</v>
      </c>
      <c r="AX458" s="13" t="s">
        <v>72</v>
      </c>
      <c r="AY458" s="154" t="s">
        <v>131</v>
      </c>
    </row>
    <row r="459" spans="2:65" s="12" customFormat="1" ht="11.25">
      <c r="B459" s="146"/>
      <c r="D459" s="147" t="s">
        <v>144</v>
      </c>
      <c r="E459" s="148" t="s">
        <v>3</v>
      </c>
      <c r="F459" s="149" t="s">
        <v>717</v>
      </c>
      <c r="H459" s="148" t="s">
        <v>3</v>
      </c>
      <c r="I459" s="150"/>
      <c r="L459" s="146"/>
      <c r="M459" s="151"/>
      <c r="T459" s="152"/>
      <c r="AT459" s="148" t="s">
        <v>144</v>
      </c>
      <c r="AU459" s="148" t="s">
        <v>140</v>
      </c>
      <c r="AV459" s="12" t="s">
        <v>80</v>
      </c>
      <c r="AW459" s="12" t="s">
        <v>33</v>
      </c>
      <c r="AX459" s="12" t="s">
        <v>72</v>
      </c>
      <c r="AY459" s="148" t="s">
        <v>131</v>
      </c>
    </row>
    <row r="460" spans="2:65" s="13" customFormat="1" ht="11.25">
      <c r="B460" s="153"/>
      <c r="D460" s="147" t="s">
        <v>144</v>
      </c>
      <c r="E460" s="154" t="s">
        <v>3</v>
      </c>
      <c r="F460" s="155" t="s">
        <v>718</v>
      </c>
      <c r="H460" s="156">
        <v>88.88</v>
      </c>
      <c r="I460" s="157"/>
      <c r="L460" s="153"/>
      <c r="M460" s="158"/>
      <c r="T460" s="159"/>
      <c r="AT460" s="154" t="s">
        <v>144</v>
      </c>
      <c r="AU460" s="154" t="s">
        <v>140</v>
      </c>
      <c r="AV460" s="13" t="s">
        <v>140</v>
      </c>
      <c r="AW460" s="13" t="s">
        <v>33</v>
      </c>
      <c r="AX460" s="13" t="s">
        <v>72</v>
      </c>
      <c r="AY460" s="154" t="s">
        <v>131</v>
      </c>
    </row>
    <row r="461" spans="2:65" s="14" customFormat="1" ht="11.25">
      <c r="B461" s="160"/>
      <c r="D461" s="147" t="s">
        <v>144</v>
      </c>
      <c r="E461" s="161" t="s">
        <v>3</v>
      </c>
      <c r="F461" s="162" t="s">
        <v>159</v>
      </c>
      <c r="H461" s="163">
        <v>1590.38</v>
      </c>
      <c r="I461" s="164"/>
      <c r="L461" s="160"/>
      <c r="M461" s="165"/>
      <c r="T461" s="166"/>
      <c r="AT461" s="161" t="s">
        <v>144</v>
      </c>
      <c r="AU461" s="161" t="s">
        <v>140</v>
      </c>
      <c r="AV461" s="14" t="s">
        <v>139</v>
      </c>
      <c r="AW461" s="14" t="s">
        <v>33</v>
      </c>
      <c r="AX461" s="14" t="s">
        <v>80</v>
      </c>
      <c r="AY461" s="161" t="s">
        <v>131</v>
      </c>
    </row>
    <row r="462" spans="2:65" s="11" customFormat="1" ht="22.9" customHeight="1">
      <c r="B462" s="116"/>
      <c r="D462" s="117" t="s">
        <v>71</v>
      </c>
      <c r="E462" s="126" t="s">
        <v>719</v>
      </c>
      <c r="F462" s="126" t="s">
        <v>720</v>
      </c>
      <c r="I462" s="119"/>
      <c r="J462" s="127">
        <f>BK462</f>
        <v>0</v>
      </c>
      <c r="L462" s="116"/>
      <c r="M462" s="121"/>
      <c r="P462" s="122">
        <f>SUM(P463:P485)</f>
        <v>0</v>
      </c>
      <c r="R462" s="122">
        <f>SUM(R463:R485)</f>
        <v>0.14985094000000002</v>
      </c>
      <c r="T462" s="123">
        <f>SUM(T463:T485)</f>
        <v>3.1E-2</v>
      </c>
      <c r="AR462" s="117" t="s">
        <v>140</v>
      </c>
      <c r="AT462" s="124" t="s">
        <v>71</v>
      </c>
      <c r="AU462" s="124" t="s">
        <v>80</v>
      </c>
      <c r="AY462" s="117" t="s">
        <v>131</v>
      </c>
      <c r="BK462" s="125">
        <f>SUM(BK463:BK485)</f>
        <v>0</v>
      </c>
    </row>
    <row r="463" spans="2:65" s="1" customFormat="1" ht="16.5" customHeight="1">
      <c r="B463" s="128"/>
      <c r="C463" s="129" t="s">
        <v>721</v>
      </c>
      <c r="D463" s="129" t="s">
        <v>134</v>
      </c>
      <c r="E463" s="130" t="s">
        <v>722</v>
      </c>
      <c r="F463" s="131" t="s">
        <v>723</v>
      </c>
      <c r="G463" s="132" t="s">
        <v>137</v>
      </c>
      <c r="H463" s="133">
        <v>100</v>
      </c>
      <c r="I463" s="134"/>
      <c r="J463" s="135">
        <f>ROUND(I463*H463,2)</f>
        <v>0</v>
      </c>
      <c r="K463" s="131" t="s">
        <v>138</v>
      </c>
      <c r="L463" s="33"/>
      <c r="M463" s="136" t="s">
        <v>3</v>
      </c>
      <c r="N463" s="137" t="s">
        <v>44</v>
      </c>
      <c r="P463" s="138">
        <f>O463*H463</f>
        <v>0</v>
      </c>
      <c r="Q463" s="138">
        <v>1E-3</v>
      </c>
      <c r="R463" s="138">
        <f>Q463*H463</f>
        <v>0.1</v>
      </c>
      <c r="S463" s="138">
        <v>3.1E-4</v>
      </c>
      <c r="T463" s="139">
        <f>S463*H463</f>
        <v>3.1E-2</v>
      </c>
      <c r="AR463" s="140" t="s">
        <v>238</v>
      </c>
      <c r="AT463" s="140" t="s">
        <v>134</v>
      </c>
      <c r="AU463" s="140" t="s">
        <v>140</v>
      </c>
      <c r="AY463" s="18" t="s">
        <v>131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140</v>
      </c>
      <c r="BK463" s="141">
        <f>ROUND(I463*H463,2)</f>
        <v>0</v>
      </c>
      <c r="BL463" s="18" t="s">
        <v>238</v>
      </c>
      <c r="BM463" s="140" t="s">
        <v>724</v>
      </c>
    </row>
    <row r="464" spans="2:65" s="1" customFormat="1" ht="11.25">
      <c r="B464" s="33"/>
      <c r="D464" s="142" t="s">
        <v>142</v>
      </c>
      <c r="F464" s="143" t="s">
        <v>725</v>
      </c>
      <c r="I464" s="144"/>
      <c r="L464" s="33"/>
      <c r="M464" s="145"/>
      <c r="T464" s="54"/>
      <c r="AT464" s="18" t="s">
        <v>142</v>
      </c>
      <c r="AU464" s="18" t="s">
        <v>140</v>
      </c>
    </row>
    <row r="465" spans="2:65" s="12" customFormat="1" ht="11.25">
      <c r="B465" s="146"/>
      <c r="D465" s="147" t="s">
        <v>144</v>
      </c>
      <c r="E465" s="148" t="s">
        <v>3</v>
      </c>
      <c r="F465" s="149" t="s">
        <v>726</v>
      </c>
      <c r="H465" s="148" t="s">
        <v>3</v>
      </c>
      <c r="I465" s="150"/>
      <c r="L465" s="146"/>
      <c r="M465" s="151"/>
      <c r="T465" s="152"/>
      <c r="AT465" s="148" t="s">
        <v>144</v>
      </c>
      <c r="AU465" s="148" t="s">
        <v>140</v>
      </c>
      <c r="AV465" s="12" t="s">
        <v>80</v>
      </c>
      <c r="AW465" s="12" t="s">
        <v>33</v>
      </c>
      <c r="AX465" s="12" t="s">
        <v>72</v>
      </c>
      <c r="AY465" s="148" t="s">
        <v>131</v>
      </c>
    </row>
    <row r="466" spans="2:65" s="13" customFormat="1" ht="11.25">
      <c r="B466" s="153"/>
      <c r="D466" s="147" t="s">
        <v>144</v>
      </c>
      <c r="E466" s="154" t="s">
        <v>3</v>
      </c>
      <c r="F466" s="155" t="s">
        <v>727</v>
      </c>
      <c r="H466" s="156">
        <v>100</v>
      </c>
      <c r="I466" s="157"/>
      <c r="L466" s="153"/>
      <c r="M466" s="158"/>
      <c r="T466" s="159"/>
      <c r="AT466" s="154" t="s">
        <v>144</v>
      </c>
      <c r="AU466" s="154" t="s">
        <v>140</v>
      </c>
      <c r="AV466" s="13" t="s">
        <v>140</v>
      </c>
      <c r="AW466" s="13" t="s">
        <v>33</v>
      </c>
      <c r="AX466" s="13" t="s">
        <v>80</v>
      </c>
      <c r="AY466" s="154" t="s">
        <v>131</v>
      </c>
    </row>
    <row r="467" spans="2:65" s="1" customFormat="1" ht="16.5" customHeight="1">
      <c r="B467" s="128"/>
      <c r="C467" s="129" t="s">
        <v>728</v>
      </c>
      <c r="D467" s="129" t="s">
        <v>134</v>
      </c>
      <c r="E467" s="130" t="s">
        <v>729</v>
      </c>
      <c r="F467" s="131" t="s">
        <v>730</v>
      </c>
      <c r="G467" s="132" t="s">
        <v>137</v>
      </c>
      <c r="H467" s="133">
        <v>100</v>
      </c>
      <c r="I467" s="134"/>
      <c r="J467" s="135">
        <f>ROUND(I467*H467,2)</f>
        <v>0</v>
      </c>
      <c r="K467" s="131" t="s">
        <v>138</v>
      </c>
      <c r="L467" s="33"/>
      <c r="M467" s="136" t="s">
        <v>3</v>
      </c>
      <c r="N467" s="137" t="s">
        <v>44</v>
      </c>
      <c r="P467" s="138">
        <f>O467*H467</f>
        <v>0</v>
      </c>
      <c r="Q467" s="138">
        <v>0</v>
      </c>
      <c r="R467" s="138">
        <f>Q467*H467</f>
        <v>0</v>
      </c>
      <c r="S467" s="138">
        <v>0</v>
      </c>
      <c r="T467" s="139">
        <f>S467*H467</f>
        <v>0</v>
      </c>
      <c r="AR467" s="140" t="s">
        <v>238</v>
      </c>
      <c r="AT467" s="140" t="s">
        <v>134</v>
      </c>
      <c r="AU467" s="140" t="s">
        <v>140</v>
      </c>
      <c r="AY467" s="18" t="s">
        <v>131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140</v>
      </c>
      <c r="BK467" s="141">
        <f>ROUND(I467*H467,2)</f>
        <v>0</v>
      </c>
      <c r="BL467" s="18" t="s">
        <v>238</v>
      </c>
      <c r="BM467" s="140" t="s">
        <v>731</v>
      </c>
    </row>
    <row r="468" spans="2:65" s="1" customFormat="1" ht="11.25">
      <c r="B468" s="33"/>
      <c r="D468" s="142" t="s">
        <v>142</v>
      </c>
      <c r="F468" s="143" t="s">
        <v>732</v>
      </c>
      <c r="I468" s="144"/>
      <c r="L468" s="33"/>
      <c r="M468" s="145"/>
      <c r="T468" s="54"/>
      <c r="AT468" s="18" t="s">
        <v>142</v>
      </c>
      <c r="AU468" s="18" t="s">
        <v>140</v>
      </c>
    </row>
    <row r="469" spans="2:65" s="12" customFormat="1" ht="11.25">
      <c r="B469" s="146"/>
      <c r="D469" s="147" t="s">
        <v>144</v>
      </c>
      <c r="E469" s="148" t="s">
        <v>3</v>
      </c>
      <c r="F469" s="149" t="s">
        <v>726</v>
      </c>
      <c r="H469" s="148" t="s">
        <v>3</v>
      </c>
      <c r="I469" s="150"/>
      <c r="L469" s="146"/>
      <c r="M469" s="151"/>
      <c r="T469" s="152"/>
      <c r="AT469" s="148" t="s">
        <v>144</v>
      </c>
      <c r="AU469" s="148" t="s">
        <v>140</v>
      </c>
      <c r="AV469" s="12" t="s">
        <v>80</v>
      </c>
      <c r="AW469" s="12" t="s">
        <v>33</v>
      </c>
      <c r="AX469" s="12" t="s">
        <v>72</v>
      </c>
      <c r="AY469" s="148" t="s">
        <v>131</v>
      </c>
    </row>
    <row r="470" spans="2:65" s="13" customFormat="1" ht="11.25">
      <c r="B470" s="153"/>
      <c r="D470" s="147" t="s">
        <v>144</v>
      </c>
      <c r="E470" s="154" t="s">
        <v>3</v>
      </c>
      <c r="F470" s="155" t="s">
        <v>727</v>
      </c>
      <c r="H470" s="156">
        <v>100</v>
      </c>
      <c r="I470" s="157"/>
      <c r="L470" s="153"/>
      <c r="M470" s="158"/>
      <c r="T470" s="159"/>
      <c r="AT470" s="154" t="s">
        <v>144</v>
      </c>
      <c r="AU470" s="154" t="s">
        <v>140</v>
      </c>
      <c r="AV470" s="13" t="s">
        <v>140</v>
      </c>
      <c r="AW470" s="13" t="s">
        <v>33</v>
      </c>
      <c r="AX470" s="13" t="s">
        <v>80</v>
      </c>
      <c r="AY470" s="154" t="s">
        <v>131</v>
      </c>
    </row>
    <row r="471" spans="2:65" s="1" customFormat="1" ht="16.5" customHeight="1">
      <c r="B471" s="128"/>
      <c r="C471" s="129" t="s">
        <v>733</v>
      </c>
      <c r="D471" s="129" t="s">
        <v>134</v>
      </c>
      <c r="E471" s="130" t="s">
        <v>734</v>
      </c>
      <c r="F471" s="131" t="s">
        <v>735</v>
      </c>
      <c r="G471" s="132" t="s">
        <v>137</v>
      </c>
      <c r="H471" s="133">
        <v>100</v>
      </c>
      <c r="I471" s="134"/>
      <c r="J471" s="135">
        <f>ROUND(I471*H471,2)</f>
        <v>0</v>
      </c>
      <c r="K471" s="131" t="s">
        <v>138</v>
      </c>
      <c r="L471" s="33"/>
      <c r="M471" s="136" t="s">
        <v>3</v>
      </c>
      <c r="N471" s="137" t="s">
        <v>44</v>
      </c>
      <c r="P471" s="138">
        <f>O471*H471</f>
        <v>0</v>
      </c>
      <c r="Q471" s="138">
        <v>2.1000000000000001E-4</v>
      </c>
      <c r="R471" s="138">
        <f>Q471*H471</f>
        <v>2.1000000000000001E-2</v>
      </c>
      <c r="S471" s="138">
        <v>0</v>
      </c>
      <c r="T471" s="139">
        <f>S471*H471</f>
        <v>0</v>
      </c>
      <c r="AR471" s="140" t="s">
        <v>238</v>
      </c>
      <c r="AT471" s="140" t="s">
        <v>134</v>
      </c>
      <c r="AU471" s="140" t="s">
        <v>140</v>
      </c>
      <c r="AY471" s="18" t="s">
        <v>131</v>
      </c>
      <c r="BE471" s="141">
        <f>IF(N471="základní",J471,0)</f>
        <v>0</v>
      </c>
      <c r="BF471" s="141">
        <f>IF(N471="snížená",J471,0)</f>
        <v>0</v>
      </c>
      <c r="BG471" s="141">
        <f>IF(N471="zákl. přenesená",J471,0)</f>
        <v>0</v>
      </c>
      <c r="BH471" s="141">
        <f>IF(N471="sníž. přenesená",J471,0)</f>
        <v>0</v>
      </c>
      <c r="BI471" s="141">
        <f>IF(N471="nulová",J471,0)</f>
        <v>0</v>
      </c>
      <c r="BJ471" s="18" t="s">
        <v>140</v>
      </c>
      <c r="BK471" s="141">
        <f>ROUND(I471*H471,2)</f>
        <v>0</v>
      </c>
      <c r="BL471" s="18" t="s">
        <v>238</v>
      </c>
      <c r="BM471" s="140" t="s">
        <v>736</v>
      </c>
    </row>
    <row r="472" spans="2:65" s="1" customFormat="1" ht="11.25">
      <c r="B472" s="33"/>
      <c r="D472" s="142" t="s">
        <v>142</v>
      </c>
      <c r="F472" s="143" t="s">
        <v>737</v>
      </c>
      <c r="I472" s="144"/>
      <c r="L472" s="33"/>
      <c r="M472" s="145"/>
      <c r="T472" s="54"/>
      <c r="AT472" s="18" t="s">
        <v>142</v>
      </c>
      <c r="AU472" s="18" t="s">
        <v>140</v>
      </c>
    </row>
    <row r="473" spans="2:65" s="12" customFormat="1" ht="11.25">
      <c r="B473" s="146"/>
      <c r="D473" s="147" t="s">
        <v>144</v>
      </c>
      <c r="E473" s="148" t="s">
        <v>3</v>
      </c>
      <c r="F473" s="149" t="s">
        <v>726</v>
      </c>
      <c r="H473" s="148" t="s">
        <v>3</v>
      </c>
      <c r="I473" s="150"/>
      <c r="L473" s="146"/>
      <c r="M473" s="151"/>
      <c r="T473" s="152"/>
      <c r="AT473" s="148" t="s">
        <v>144</v>
      </c>
      <c r="AU473" s="148" t="s">
        <v>140</v>
      </c>
      <c r="AV473" s="12" t="s">
        <v>80</v>
      </c>
      <c r="AW473" s="12" t="s">
        <v>33</v>
      </c>
      <c r="AX473" s="12" t="s">
        <v>72</v>
      </c>
      <c r="AY473" s="148" t="s">
        <v>131</v>
      </c>
    </row>
    <row r="474" spans="2:65" s="13" customFormat="1" ht="11.25">
      <c r="B474" s="153"/>
      <c r="D474" s="147" t="s">
        <v>144</v>
      </c>
      <c r="E474" s="154" t="s">
        <v>3</v>
      </c>
      <c r="F474" s="155" t="s">
        <v>727</v>
      </c>
      <c r="H474" s="156">
        <v>100</v>
      </c>
      <c r="I474" s="157"/>
      <c r="L474" s="153"/>
      <c r="M474" s="158"/>
      <c r="T474" s="159"/>
      <c r="AT474" s="154" t="s">
        <v>144</v>
      </c>
      <c r="AU474" s="154" t="s">
        <v>140</v>
      </c>
      <c r="AV474" s="13" t="s">
        <v>140</v>
      </c>
      <c r="AW474" s="13" t="s">
        <v>33</v>
      </c>
      <c r="AX474" s="13" t="s">
        <v>80</v>
      </c>
      <c r="AY474" s="154" t="s">
        <v>131</v>
      </c>
    </row>
    <row r="475" spans="2:65" s="1" customFormat="1" ht="24.2" customHeight="1">
      <c r="B475" s="128"/>
      <c r="C475" s="129" t="s">
        <v>738</v>
      </c>
      <c r="D475" s="129" t="s">
        <v>134</v>
      </c>
      <c r="E475" s="130" t="s">
        <v>739</v>
      </c>
      <c r="F475" s="131" t="s">
        <v>740</v>
      </c>
      <c r="G475" s="132" t="s">
        <v>137</v>
      </c>
      <c r="H475" s="133">
        <v>99.486000000000004</v>
      </c>
      <c r="I475" s="134"/>
      <c r="J475" s="135">
        <f>ROUND(I475*H475,2)</f>
        <v>0</v>
      </c>
      <c r="K475" s="131" t="s">
        <v>138</v>
      </c>
      <c r="L475" s="33"/>
      <c r="M475" s="136" t="s">
        <v>3</v>
      </c>
      <c r="N475" s="137" t="s">
        <v>44</v>
      </c>
      <c r="P475" s="138">
        <f>O475*H475</f>
        <v>0</v>
      </c>
      <c r="Q475" s="138">
        <v>2.9E-4</v>
      </c>
      <c r="R475" s="138">
        <f>Q475*H475</f>
        <v>2.8850940000000002E-2</v>
      </c>
      <c r="S475" s="138">
        <v>0</v>
      </c>
      <c r="T475" s="139">
        <f>S475*H475</f>
        <v>0</v>
      </c>
      <c r="AR475" s="140" t="s">
        <v>238</v>
      </c>
      <c r="AT475" s="140" t="s">
        <v>134</v>
      </c>
      <c r="AU475" s="140" t="s">
        <v>140</v>
      </c>
      <c r="AY475" s="18" t="s">
        <v>131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8" t="s">
        <v>140</v>
      </c>
      <c r="BK475" s="141">
        <f>ROUND(I475*H475,2)</f>
        <v>0</v>
      </c>
      <c r="BL475" s="18" t="s">
        <v>238</v>
      </c>
      <c r="BM475" s="140" t="s">
        <v>741</v>
      </c>
    </row>
    <row r="476" spans="2:65" s="1" customFormat="1" ht="11.25">
      <c r="B476" s="33"/>
      <c r="D476" s="142" t="s">
        <v>142</v>
      </c>
      <c r="F476" s="143" t="s">
        <v>742</v>
      </c>
      <c r="I476" s="144"/>
      <c r="L476" s="33"/>
      <c r="M476" s="145"/>
      <c r="T476" s="54"/>
      <c r="AT476" s="18" t="s">
        <v>142</v>
      </c>
      <c r="AU476" s="18" t="s">
        <v>140</v>
      </c>
    </row>
    <row r="477" spans="2:65" s="12" customFormat="1" ht="11.25">
      <c r="B477" s="146"/>
      <c r="D477" s="147" t="s">
        <v>144</v>
      </c>
      <c r="E477" s="148" t="s">
        <v>3</v>
      </c>
      <c r="F477" s="149" t="s">
        <v>743</v>
      </c>
      <c r="H477" s="148" t="s">
        <v>3</v>
      </c>
      <c r="I477" s="150"/>
      <c r="L477" s="146"/>
      <c r="M477" s="151"/>
      <c r="T477" s="152"/>
      <c r="AT477" s="148" t="s">
        <v>144</v>
      </c>
      <c r="AU477" s="148" t="s">
        <v>140</v>
      </c>
      <c r="AV477" s="12" t="s">
        <v>80</v>
      </c>
      <c r="AW477" s="12" t="s">
        <v>33</v>
      </c>
      <c r="AX477" s="12" t="s">
        <v>72</v>
      </c>
      <c r="AY477" s="148" t="s">
        <v>131</v>
      </c>
    </row>
    <row r="478" spans="2:65" s="13" customFormat="1" ht="11.25">
      <c r="B478" s="153"/>
      <c r="D478" s="147" t="s">
        <v>144</v>
      </c>
      <c r="E478" s="154" t="s">
        <v>3</v>
      </c>
      <c r="F478" s="155" t="s">
        <v>180</v>
      </c>
      <c r="H478" s="156">
        <v>44</v>
      </c>
      <c r="I478" s="157"/>
      <c r="L478" s="153"/>
      <c r="M478" s="158"/>
      <c r="T478" s="159"/>
      <c r="AT478" s="154" t="s">
        <v>144</v>
      </c>
      <c r="AU478" s="154" t="s">
        <v>140</v>
      </c>
      <c r="AV478" s="13" t="s">
        <v>140</v>
      </c>
      <c r="AW478" s="13" t="s">
        <v>33</v>
      </c>
      <c r="AX478" s="13" t="s">
        <v>72</v>
      </c>
      <c r="AY478" s="154" t="s">
        <v>131</v>
      </c>
    </row>
    <row r="479" spans="2:65" s="12" customFormat="1" ht="11.25">
      <c r="B479" s="146"/>
      <c r="D479" s="147" t="s">
        <v>144</v>
      </c>
      <c r="E479" s="148" t="s">
        <v>3</v>
      </c>
      <c r="F479" s="149" t="s">
        <v>744</v>
      </c>
      <c r="H479" s="148" t="s">
        <v>3</v>
      </c>
      <c r="I479" s="150"/>
      <c r="L479" s="146"/>
      <c r="M479" s="151"/>
      <c r="T479" s="152"/>
      <c r="AT479" s="148" t="s">
        <v>144</v>
      </c>
      <c r="AU479" s="148" t="s">
        <v>140</v>
      </c>
      <c r="AV479" s="12" t="s">
        <v>80</v>
      </c>
      <c r="AW479" s="12" t="s">
        <v>33</v>
      </c>
      <c r="AX479" s="12" t="s">
        <v>72</v>
      </c>
      <c r="AY479" s="148" t="s">
        <v>131</v>
      </c>
    </row>
    <row r="480" spans="2:65" s="13" customFormat="1" ht="11.25">
      <c r="B480" s="153"/>
      <c r="D480" s="147" t="s">
        <v>144</v>
      </c>
      <c r="E480" s="154" t="s">
        <v>3</v>
      </c>
      <c r="F480" s="155" t="s">
        <v>745</v>
      </c>
      <c r="H480" s="156">
        <v>14.536</v>
      </c>
      <c r="I480" s="157"/>
      <c r="L480" s="153"/>
      <c r="M480" s="158"/>
      <c r="T480" s="159"/>
      <c r="AT480" s="154" t="s">
        <v>144</v>
      </c>
      <c r="AU480" s="154" t="s">
        <v>140</v>
      </c>
      <c r="AV480" s="13" t="s">
        <v>140</v>
      </c>
      <c r="AW480" s="13" t="s">
        <v>33</v>
      </c>
      <c r="AX480" s="13" t="s">
        <v>72</v>
      </c>
      <c r="AY480" s="154" t="s">
        <v>131</v>
      </c>
    </row>
    <row r="481" spans="2:51" s="15" customFormat="1" ht="11.25">
      <c r="B481" s="177"/>
      <c r="D481" s="147" t="s">
        <v>144</v>
      </c>
      <c r="E481" s="178" t="s">
        <v>3</v>
      </c>
      <c r="F481" s="179" t="s">
        <v>317</v>
      </c>
      <c r="H481" s="180">
        <v>58.536000000000001</v>
      </c>
      <c r="I481" s="181"/>
      <c r="L481" s="177"/>
      <c r="M481" s="182"/>
      <c r="T481" s="183"/>
      <c r="AT481" s="178" t="s">
        <v>144</v>
      </c>
      <c r="AU481" s="178" t="s">
        <v>140</v>
      </c>
      <c r="AV481" s="15" t="s">
        <v>165</v>
      </c>
      <c r="AW481" s="15" t="s">
        <v>33</v>
      </c>
      <c r="AX481" s="15" t="s">
        <v>72</v>
      </c>
      <c r="AY481" s="178" t="s">
        <v>131</v>
      </c>
    </row>
    <row r="482" spans="2:51" s="12" customFormat="1" ht="11.25">
      <c r="B482" s="146"/>
      <c r="D482" s="147" t="s">
        <v>144</v>
      </c>
      <c r="E482" s="148" t="s">
        <v>3</v>
      </c>
      <c r="F482" s="149" t="s">
        <v>746</v>
      </c>
      <c r="H482" s="148" t="s">
        <v>3</v>
      </c>
      <c r="I482" s="150"/>
      <c r="L482" s="146"/>
      <c r="M482" s="151"/>
      <c r="T482" s="152"/>
      <c r="AT482" s="148" t="s">
        <v>144</v>
      </c>
      <c r="AU482" s="148" t="s">
        <v>140</v>
      </c>
      <c r="AV482" s="12" t="s">
        <v>80</v>
      </c>
      <c r="AW482" s="12" t="s">
        <v>33</v>
      </c>
      <c r="AX482" s="12" t="s">
        <v>72</v>
      </c>
      <c r="AY482" s="148" t="s">
        <v>131</v>
      </c>
    </row>
    <row r="483" spans="2:51" s="13" customFormat="1" ht="11.25">
      <c r="B483" s="153"/>
      <c r="D483" s="147" t="s">
        <v>144</v>
      </c>
      <c r="E483" s="154" t="s">
        <v>3</v>
      </c>
      <c r="F483" s="155" t="s">
        <v>747</v>
      </c>
      <c r="H483" s="156">
        <v>40.950000000000003</v>
      </c>
      <c r="I483" s="157"/>
      <c r="L483" s="153"/>
      <c r="M483" s="158"/>
      <c r="T483" s="159"/>
      <c r="AT483" s="154" t="s">
        <v>144</v>
      </c>
      <c r="AU483" s="154" t="s">
        <v>140</v>
      </c>
      <c r="AV483" s="13" t="s">
        <v>140</v>
      </c>
      <c r="AW483" s="13" t="s">
        <v>33</v>
      </c>
      <c r="AX483" s="13" t="s">
        <v>72</v>
      </c>
      <c r="AY483" s="154" t="s">
        <v>131</v>
      </c>
    </row>
    <row r="484" spans="2:51" s="15" customFormat="1" ht="11.25">
      <c r="B484" s="177"/>
      <c r="D484" s="147" t="s">
        <v>144</v>
      </c>
      <c r="E484" s="178" t="s">
        <v>3</v>
      </c>
      <c r="F484" s="179" t="s">
        <v>317</v>
      </c>
      <c r="H484" s="180">
        <v>40.950000000000003</v>
      </c>
      <c r="I484" s="181"/>
      <c r="L484" s="177"/>
      <c r="M484" s="182"/>
      <c r="T484" s="183"/>
      <c r="AT484" s="178" t="s">
        <v>144</v>
      </c>
      <c r="AU484" s="178" t="s">
        <v>140</v>
      </c>
      <c r="AV484" s="15" t="s">
        <v>165</v>
      </c>
      <c r="AW484" s="15" t="s">
        <v>33</v>
      </c>
      <c r="AX484" s="15" t="s">
        <v>72</v>
      </c>
      <c r="AY484" s="178" t="s">
        <v>131</v>
      </c>
    </row>
    <row r="485" spans="2:51" s="14" customFormat="1" ht="11.25">
      <c r="B485" s="160"/>
      <c r="D485" s="147" t="s">
        <v>144</v>
      </c>
      <c r="E485" s="161" t="s">
        <v>3</v>
      </c>
      <c r="F485" s="162" t="s">
        <v>159</v>
      </c>
      <c r="H485" s="163">
        <v>99.486000000000004</v>
      </c>
      <c r="I485" s="164"/>
      <c r="L485" s="160"/>
      <c r="M485" s="185"/>
      <c r="N485" s="186"/>
      <c r="O485" s="186"/>
      <c r="P485" s="186"/>
      <c r="Q485" s="186"/>
      <c r="R485" s="186"/>
      <c r="S485" s="186"/>
      <c r="T485" s="187"/>
      <c r="AT485" s="161" t="s">
        <v>144</v>
      </c>
      <c r="AU485" s="161" t="s">
        <v>140</v>
      </c>
      <c r="AV485" s="14" t="s">
        <v>139</v>
      </c>
      <c r="AW485" s="14" t="s">
        <v>33</v>
      </c>
      <c r="AX485" s="14" t="s">
        <v>80</v>
      </c>
      <c r="AY485" s="161" t="s">
        <v>131</v>
      </c>
    </row>
    <row r="486" spans="2:51" s="1" customFormat="1" ht="6.95" customHeight="1">
      <c r="B486" s="42"/>
      <c r="C486" s="43"/>
      <c r="D486" s="43"/>
      <c r="E486" s="43"/>
      <c r="F486" s="43"/>
      <c r="G486" s="43"/>
      <c r="H486" s="43"/>
      <c r="I486" s="43"/>
      <c r="J486" s="43"/>
      <c r="K486" s="43"/>
      <c r="L486" s="33"/>
    </row>
  </sheetData>
  <autoFilter ref="C93:K485" xr:uid="{00000000-0009-0000-0000-000001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100-000000000000}"/>
    <hyperlink ref="F115" r:id="rId2" xr:uid="{00000000-0004-0000-0100-000001000000}"/>
    <hyperlink ref="F118" r:id="rId3" xr:uid="{00000000-0004-0000-0100-000002000000}"/>
    <hyperlink ref="F120" r:id="rId4" xr:uid="{00000000-0004-0000-0100-000003000000}"/>
    <hyperlink ref="F122" r:id="rId5" xr:uid="{00000000-0004-0000-0100-000004000000}"/>
    <hyperlink ref="F126" r:id="rId6" xr:uid="{00000000-0004-0000-0100-000005000000}"/>
    <hyperlink ref="F130" r:id="rId7" xr:uid="{00000000-0004-0000-0100-000006000000}"/>
    <hyperlink ref="F132" r:id="rId8" xr:uid="{00000000-0004-0000-0100-000007000000}"/>
    <hyperlink ref="F135" r:id="rId9" xr:uid="{00000000-0004-0000-0100-000008000000}"/>
    <hyperlink ref="F137" r:id="rId10" xr:uid="{00000000-0004-0000-0100-000009000000}"/>
    <hyperlink ref="F139" r:id="rId11" xr:uid="{00000000-0004-0000-0100-00000A000000}"/>
    <hyperlink ref="F141" r:id="rId12" xr:uid="{00000000-0004-0000-0100-00000B000000}"/>
    <hyperlink ref="F145" r:id="rId13" xr:uid="{00000000-0004-0000-0100-00000C000000}"/>
    <hyperlink ref="F148" r:id="rId14" xr:uid="{00000000-0004-0000-0100-00000D000000}"/>
    <hyperlink ref="F150" r:id="rId15" xr:uid="{00000000-0004-0000-0100-00000E000000}"/>
    <hyperlink ref="F153" r:id="rId16" xr:uid="{00000000-0004-0000-0100-00000F000000}"/>
    <hyperlink ref="F156" r:id="rId17" xr:uid="{00000000-0004-0000-0100-000010000000}"/>
    <hyperlink ref="F159" r:id="rId18" xr:uid="{00000000-0004-0000-0100-000011000000}"/>
    <hyperlink ref="F163" r:id="rId19" xr:uid="{00000000-0004-0000-0100-000012000000}"/>
    <hyperlink ref="F169" r:id="rId20" xr:uid="{00000000-0004-0000-0100-000013000000}"/>
    <hyperlink ref="F178" r:id="rId21" xr:uid="{00000000-0004-0000-0100-000014000000}"/>
    <hyperlink ref="F191" r:id="rId22" xr:uid="{00000000-0004-0000-0100-000015000000}"/>
    <hyperlink ref="F202" r:id="rId23" xr:uid="{00000000-0004-0000-0100-000016000000}"/>
    <hyperlink ref="F220" r:id="rId24" xr:uid="{00000000-0004-0000-0100-000017000000}"/>
    <hyperlink ref="F238" r:id="rId25" xr:uid="{00000000-0004-0000-0100-000018000000}"/>
    <hyperlink ref="F241" r:id="rId26" xr:uid="{00000000-0004-0000-0100-000019000000}"/>
    <hyperlink ref="F250" r:id="rId27" xr:uid="{00000000-0004-0000-0100-00001A000000}"/>
    <hyperlink ref="F254" r:id="rId28" xr:uid="{00000000-0004-0000-0100-00001B000000}"/>
    <hyperlink ref="F260" r:id="rId29" xr:uid="{00000000-0004-0000-0100-00001C000000}"/>
    <hyperlink ref="F264" r:id="rId30" xr:uid="{00000000-0004-0000-0100-00001D000000}"/>
    <hyperlink ref="F269" r:id="rId31" xr:uid="{00000000-0004-0000-0100-00001E000000}"/>
    <hyperlink ref="F272" r:id="rId32" xr:uid="{00000000-0004-0000-0100-00001F000000}"/>
    <hyperlink ref="F276" r:id="rId33" xr:uid="{00000000-0004-0000-0100-000020000000}"/>
    <hyperlink ref="F278" r:id="rId34" xr:uid="{00000000-0004-0000-0100-000021000000}"/>
    <hyperlink ref="F282" r:id="rId35" xr:uid="{00000000-0004-0000-0100-000022000000}"/>
    <hyperlink ref="F285" r:id="rId36" xr:uid="{00000000-0004-0000-0100-000023000000}"/>
    <hyperlink ref="F296" r:id="rId37" xr:uid="{00000000-0004-0000-0100-000024000000}"/>
    <hyperlink ref="F298" r:id="rId38" xr:uid="{00000000-0004-0000-0100-000025000000}"/>
    <hyperlink ref="F300" r:id="rId39" xr:uid="{00000000-0004-0000-0100-000026000000}"/>
    <hyperlink ref="F302" r:id="rId40" xr:uid="{00000000-0004-0000-0100-000027000000}"/>
    <hyperlink ref="F304" r:id="rId41" xr:uid="{00000000-0004-0000-0100-000028000000}"/>
    <hyperlink ref="F306" r:id="rId42" xr:uid="{00000000-0004-0000-0100-000029000000}"/>
    <hyperlink ref="F308" r:id="rId43" xr:uid="{00000000-0004-0000-0100-00002A000000}"/>
    <hyperlink ref="F310" r:id="rId44" xr:uid="{00000000-0004-0000-0100-00002B000000}"/>
    <hyperlink ref="F312" r:id="rId45" xr:uid="{00000000-0004-0000-0100-00002C000000}"/>
    <hyperlink ref="F314" r:id="rId46" xr:uid="{00000000-0004-0000-0100-00002D000000}"/>
    <hyperlink ref="F316" r:id="rId47" xr:uid="{00000000-0004-0000-0100-00002E000000}"/>
    <hyperlink ref="F332" r:id="rId48" xr:uid="{00000000-0004-0000-0100-00002F000000}"/>
    <hyperlink ref="F336" r:id="rId49" xr:uid="{00000000-0004-0000-0100-000030000000}"/>
    <hyperlink ref="F343" r:id="rId50" xr:uid="{00000000-0004-0000-0100-000031000000}"/>
    <hyperlink ref="F347" r:id="rId51" xr:uid="{00000000-0004-0000-0100-000032000000}"/>
    <hyperlink ref="F351" r:id="rId52" xr:uid="{00000000-0004-0000-0100-000033000000}"/>
    <hyperlink ref="F355" r:id="rId53" xr:uid="{00000000-0004-0000-0100-000034000000}"/>
    <hyperlink ref="F359" r:id="rId54" xr:uid="{00000000-0004-0000-0100-000035000000}"/>
    <hyperlink ref="F363" r:id="rId55" xr:uid="{00000000-0004-0000-0100-000036000000}"/>
    <hyperlink ref="F367" r:id="rId56" xr:uid="{00000000-0004-0000-0100-000037000000}"/>
    <hyperlink ref="F373" r:id="rId57" xr:uid="{00000000-0004-0000-0100-000038000000}"/>
    <hyperlink ref="F378" r:id="rId58" xr:uid="{00000000-0004-0000-0100-000039000000}"/>
    <hyperlink ref="F383" r:id="rId59" xr:uid="{00000000-0004-0000-0100-00003A000000}"/>
    <hyperlink ref="F387" r:id="rId60" xr:uid="{00000000-0004-0000-0100-00003B000000}"/>
    <hyperlink ref="F391" r:id="rId61" xr:uid="{00000000-0004-0000-0100-00003C000000}"/>
    <hyperlink ref="F399" r:id="rId62" xr:uid="{00000000-0004-0000-0100-00003D000000}"/>
    <hyperlink ref="F402" r:id="rId63" xr:uid="{00000000-0004-0000-0100-00003E000000}"/>
    <hyperlink ref="F405" r:id="rId64" xr:uid="{00000000-0004-0000-0100-00003F000000}"/>
    <hyperlink ref="F414" r:id="rId65" xr:uid="{00000000-0004-0000-0100-000040000000}"/>
    <hyperlink ref="F427" r:id="rId66" xr:uid="{00000000-0004-0000-0100-000041000000}"/>
    <hyperlink ref="F430" r:id="rId67" xr:uid="{00000000-0004-0000-0100-000042000000}"/>
    <hyperlink ref="F434" r:id="rId68" xr:uid="{00000000-0004-0000-0100-000043000000}"/>
    <hyperlink ref="F447" r:id="rId69" xr:uid="{00000000-0004-0000-0100-000044000000}"/>
    <hyperlink ref="F450" r:id="rId70" xr:uid="{00000000-0004-0000-0100-000045000000}"/>
    <hyperlink ref="F453" r:id="rId71" xr:uid="{00000000-0004-0000-0100-000046000000}"/>
    <hyperlink ref="F456" r:id="rId72" xr:uid="{00000000-0004-0000-0100-000047000000}"/>
    <hyperlink ref="F464" r:id="rId73" xr:uid="{00000000-0004-0000-0100-000048000000}"/>
    <hyperlink ref="F468" r:id="rId74" xr:uid="{00000000-0004-0000-0100-000049000000}"/>
    <hyperlink ref="F472" r:id="rId75" xr:uid="{00000000-0004-0000-0100-00004A000000}"/>
    <hyperlink ref="F476" r:id="rId76" xr:uid="{00000000-0004-0000-0100-00004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8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5" customHeight="1">
      <c r="B4" s="21"/>
      <c r="D4" s="22" t="s">
        <v>94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19" t="str">
        <f>'Rekapitulace stavby'!K6</f>
        <v>Šternberk, Domov pro seniory Na Valech - střecha</v>
      </c>
      <c r="F7" s="320"/>
      <c r="G7" s="320"/>
      <c r="H7" s="320"/>
      <c r="L7" s="21"/>
    </row>
    <row r="8" spans="2:46" s="1" customFormat="1" ht="12" customHeight="1">
      <c r="B8" s="33"/>
      <c r="D8" s="28" t="s">
        <v>95</v>
      </c>
      <c r="L8" s="33"/>
    </row>
    <row r="9" spans="2:46" s="1" customFormat="1" ht="16.5" customHeight="1">
      <c r="B9" s="33"/>
      <c r="E9" s="281" t="s">
        <v>748</v>
      </c>
      <c r="F9" s="321"/>
      <c r="G9" s="321"/>
      <c r="H9" s="321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2" t="str">
        <f>'Rekapitulace stavby'!E14</f>
        <v>Vyplň údaj</v>
      </c>
      <c r="F18" s="302"/>
      <c r="G18" s="302"/>
      <c r="H18" s="30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7" t="s">
        <v>3</v>
      </c>
      <c r="F27" s="307"/>
      <c r="G27" s="307"/>
      <c r="H27" s="30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ROUND((SUM(BE81:BE91)),  2)</f>
        <v>0</v>
      </c>
      <c r="I33" s="90">
        <v>0.21</v>
      </c>
      <c r="J33" s="89">
        <f>ROUND(((SUM(BE81:BE91))*I33),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ROUND((SUM(BF81:BF91)),  2)</f>
        <v>0</v>
      </c>
      <c r="I34" s="90">
        <v>0.12</v>
      </c>
      <c r="J34" s="89">
        <f>ROUND(((SUM(BF81:BF91))*I34),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ROUND((SUM(BG81:BG91)),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ROUND((SUM(BH81:BH91)),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ROUND((SUM(BI81:BI91)),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97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19" t="str">
        <f>E7</f>
        <v>Šternberk, Domov pro seniory Na Valech - střecha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95</v>
      </c>
      <c r="L49" s="33"/>
    </row>
    <row r="50" spans="2:47" s="1" customFormat="1" ht="16.5" customHeight="1">
      <c r="B50" s="33"/>
      <c r="E50" s="281" t="str">
        <f>E9</f>
        <v>ROU2822 - Zdravotechnika</v>
      </c>
      <c r="F50" s="321"/>
      <c r="G50" s="321"/>
      <c r="H50" s="321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Šternberk</v>
      </c>
      <c r="I52" s="28" t="s">
        <v>23</v>
      </c>
      <c r="J52" s="50" t="str">
        <f>IF(J12="","",J12)</f>
        <v>6. 2. 2025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Město Šternberk, Horní nám. 78/16, Šternberk</v>
      </c>
      <c r="I54" s="28" t="s">
        <v>31</v>
      </c>
      <c r="J54" s="31" t="str">
        <f>E21</f>
        <v>Ing. arch. Blanka Zlamalová, Ing. Lukáš Roubal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98</v>
      </c>
      <c r="D57" s="91"/>
      <c r="E57" s="91"/>
      <c r="F57" s="91"/>
      <c r="G57" s="91"/>
      <c r="H57" s="91"/>
      <c r="I57" s="91"/>
      <c r="J57" s="98" t="s">
        <v>99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J81</f>
        <v>0</v>
      </c>
      <c r="L59" s="33"/>
      <c r="AU59" s="18" t="s">
        <v>100</v>
      </c>
    </row>
    <row r="60" spans="2:47" s="8" customFormat="1" ht="24.95" customHeight="1">
      <c r="B60" s="100"/>
      <c r="D60" s="101" t="s">
        <v>749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8" customFormat="1" ht="24.95" customHeight="1">
      <c r="B61" s="100"/>
      <c r="D61" s="101" t="s">
        <v>750</v>
      </c>
      <c r="E61" s="102"/>
      <c r="F61" s="102"/>
      <c r="G61" s="102"/>
      <c r="H61" s="102"/>
      <c r="I61" s="102"/>
      <c r="J61" s="103">
        <f>J87</f>
        <v>0</v>
      </c>
      <c r="L61" s="100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116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17</v>
      </c>
      <c r="L70" s="33"/>
    </row>
    <row r="71" spans="2:20" s="1" customFormat="1" ht="16.5" customHeight="1">
      <c r="B71" s="33"/>
      <c r="E71" s="319" t="str">
        <f>E7</f>
        <v>Šternberk, Domov pro seniory Na Valech - střecha</v>
      </c>
      <c r="F71" s="320"/>
      <c r="G71" s="320"/>
      <c r="H71" s="320"/>
      <c r="L71" s="33"/>
    </row>
    <row r="72" spans="2:20" s="1" customFormat="1" ht="12" customHeight="1">
      <c r="B72" s="33"/>
      <c r="C72" s="28" t="s">
        <v>95</v>
      </c>
      <c r="L72" s="33"/>
    </row>
    <row r="73" spans="2:20" s="1" customFormat="1" ht="16.5" customHeight="1">
      <c r="B73" s="33"/>
      <c r="E73" s="281" t="str">
        <f>E9</f>
        <v>ROU2822 - Zdravotechnika</v>
      </c>
      <c r="F73" s="321"/>
      <c r="G73" s="321"/>
      <c r="H73" s="321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Šternberk</v>
      </c>
      <c r="I75" s="28" t="s">
        <v>23</v>
      </c>
      <c r="J75" s="50" t="str">
        <f>IF(J12="","",J12)</f>
        <v>6. 2. 2025</v>
      </c>
      <c r="L75" s="33"/>
    </row>
    <row r="76" spans="2:20" s="1" customFormat="1" ht="6.95" customHeight="1">
      <c r="B76" s="33"/>
      <c r="L76" s="33"/>
    </row>
    <row r="77" spans="2:20" s="1" customFormat="1" ht="40.15" customHeight="1">
      <c r="B77" s="33"/>
      <c r="C77" s="28" t="s">
        <v>25</v>
      </c>
      <c r="F77" s="26" t="str">
        <f>E15</f>
        <v>Město Šternberk, Horní nám. 78/16, Šternberk</v>
      </c>
      <c r="I77" s="28" t="s">
        <v>31</v>
      </c>
      <c r="J77" s="31" t="str">
        <f>E21</f>
        <v>Ing. arch. Blanka Zlamalová, Ing. Lukáš Roubal</v>
      </c>
      <c r="L77" s="33"/>
    </row>
    <row r="78" spans="2:20" s="1" customFormat="1" ht="15.2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117</v>
      </c>
      <c r="D80" s="110" t="s">
        <v>57</v>
      </c>
      <c r="E80" s="110" t="s">
        <v>53</v>
      </c>
      <c r="F80" s="110" t="s">
        <v>54</v>
      </c>
      <c r="G80" s="110" t="s">
        <v>118</v>
      </c>
      <c r="H80" s="110" t="s">
        <v>119</v>
      </c>
      <c r="I80" s="110" t="s">
        <v>120</v>
      </c>
      <c r="J80" s="110" t="s">
        <v>99</v>
      </c>
      <c r="K80" s="111" t="s">
        <v>121</v>
      </c>
      <c r="L80" s="108"/>
      <c r="M80" s="57" t="s">
        <v>3</v>
      </c>
      <c r="N80" s="58" t="s">
        <v>42</v>
      </c>
      <c r="O80" s="58" t="s">
        <v>122</v>
      </c>
      <c r="P80" s="58" t="s">
        <v>123</v>
      </c>
      <c r="Q80" s="58" t="s">
        <v>124</v>
      </c>
      <c r="R80" s="58" t="s">
        <v>125</v>
      </c>
      <c r="S80" s="58" t="s">
        <v>126</v>
      </c>
      <c r="T80" s="59" t="s">
        <v>127</v>
      </c>
    </row>
    <row r="81" spans="2:65" s="1" customFormat="1" ht="22.9" customHeight="1">
      <c r="B81" s="33"/>
      <c r="C81" s="62" t="s">
        <v>128</v>
      </c>
      <c r="J81" s="112">
        <f>BK81</f>
        <v>0</v>
      </c>
      <c r="L81" s="33"/>
      <c r="M81" s="60"/>
      <c r="N81" s="51"/>
      <c r="O81" s="51"/>
      <c r="P81" s="113">
        <f>P82+P87</f>
        <v>0</v>
      </c>
      <c r="Q81" s="51"/>
      <c r="R81" s="113">
        <f>R82+R87</f>
        <v>0</v>
      </c>
      <c r="S81" s="51"/>
      <c r="T81" s="114">
        <f>T82+T87</f>
        <v>0</v>
      </c>
      <c r="AT81" s="18" t="s">
        <v>71</v>
      </c>
      <c r="AU81" s="18" t="s">
        <v>100</v>
      </c>
      <c r="BK81" s="115">
        <f>BK82+BK87</f>
        <v>0</v>
      </c>
    </row>
    <row r="82" spans="2:65" s="11" customFormat="1" ht="25.9" customHeight="1">
      <c r="B82" s="116"/>
      <c r="D82" s="117" t="s">
        <v>71</v>
      </c>
      <c r="E82" s="118" t="s">
        <v>751</v>
      </c>
      <c r="F82" s="118" t="s">
        <v>752</v>
      </c>
      <c r="I82" s="119"/>
      <c r="J82" s="120">
        <f>BK82</f>
        <v>0</v>
      </c>
      <c r="L82" s="116"/>
      <c r="M82" s="121"/>
      <c r="P82" s="122">
        <f>SUM(P83:P86)</f>
        <v>0</v>
      </c>
      <c r="R82" s="122">
        <f>SUM(R83:R86)</f>
        <v>0</v>
      </c>
      <c r="T82" s="123">
        <f>SUM(T83:T86)</f>
        <v>0</v>
      </c>
      <c r="AR82" s="117" t="s">
        <v>140</v>
      </c>
      <c r="AT82" s="124" t="s">
        <v>71</v>
      </c>
      <c r="AU82" s="124" t="s">
        <v>72</v>
      </c>
      <c r="AY82" s="117" t="s">
        <v>131</v>
      </c>
      <c r="BK82" s="125">
        <f>SUM(BK83:BK86)</f>
        <v>0</v>
      </c>
    </row>
    <row r="83" spans="2:65" s="1" customFormat="1" ht="16.5" customHeight="1">
      <c r="B83" s="128"/>
      <c r="C83" s="129" t="s">
        <v>80</v>
      </c>
      <c r="D83" s="129" t="s">
        <v>134</v>
      </c>
      <c r="E83" s="130" t="s">
        <v>80</v>
      </c>
      <c r="F83" s="131" t="s">
        <v>753</v>
      </c>
      <c r="G83" s="132" t="s">
        <v>754</v>
      </c>
      <c r="H83" s="133">
        <v>2</v>
      </c>
      <c r="I83" s="134"/>
      <c r="J83" s="135">
        <f>ROUND(I83*H83,2)</f>
        <v>0</v>
      </c>
      <c r="K83" s="131" t="s">
        <v>3</v>
      </c>
      <c r="L83" s="33"/>
      <c r="M83" s="136" t="s">
        <v>3</v>
      </c>
      <c r="N83" s="137" t="s">
        <v>44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AR83" s="140" t="s">
        <v>238</v>
      </c>
      <c r="AT83" s="140" t="s">
        <v>134</v>
      </c>
      <c r="AU83" s="140" t="s">
        <v>80</v>
      </c>
      <c r="AY83" s="18" t="s">
        <v>131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140</v>
      </c>
      <c r="BK83" s="141">
        <f>ROUND(I83*H83,2)</f>
        <v>0</v>
      </c>
      <c r="BL83" s="18" t="s">
        <v>238</v>
      </c>
      <c r="BM83" s="140" t="s">
        <v>755</v>
      </c>
    </row>
    <row r="84" spans="2:65" s="1" customFormat="1" ht="16.5" customHeight="1">
      <c r="B84" s="128"/>
      <c r="C84" s="129" t="s">
        <v>140</v>
      </c>
      <c r="D84" s="129" t="s">
        <v>134</v>
      </c>
      <c r="E84" s="130" t="s">
        <v>756</v>
      </c>
      <c r="F84" s="131" t="s">
        <v>757</v>
      </c>
      <c r="G84" s="132" t="s">
        <v>364</v>
      </c>
      <c r="H84" s="133">
        <v>10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44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238</v>
      </c>
      <c r="AT84" s="140" t="s">
        <v>134</v>
      </c>
      <c r="AU84" s="140" t="s">
        <v>80</v>
      </c>
      <c r="AY84" s="18" t="s">
        <v>131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140</v>
      </c>
      <c r="BK84" s="141">
        <f>ROUND(I84*H84,2)</f>
        <v>0</v>
      </c>
      <c r="BL84" s="18" t="s">
        <v>238</v>
      </c>
      <c r="BM84" s="140" t="s">
        <v>758</v>
      </c>
    </row>
    <row r="85" spans="2:65" s="1" customFormat="1" ht="24.2" customHeight="1">
      <c r="B85" s="128"/>
      <c r="C85" s="129" t="s">
        <v>165</v>
      </c>
      <c r="D85" s="129" t="s">
        <v>134</v>
      </c>
      <c r="E85" s="130" t="s">
        <v>759</v>
      </c>
      <c r="F85" s="131" t="s">
        <v>760</v>
      </c>
      <c r="G85" s="132" t="s">
        <v>336</v>
      </c>
      <c r="H85" s="184"/>
      <c r="I85" s="134"/>
      <c r="J85" s="135">
        <f>ROUND(I85*H85,2)</f>
        <v>0</v>
      </c>
      <c r="K85" s="131" t="s">
        <v>138</v>
      </c>
      <c r="L85" s="33"/>
      <c r="M85" s="136" t="s">
        <v>3</v>
      </c>
      <c r="N85" s="137" t="s">
        <v>44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238</v>
      </c>
      <c r="AT85" s="140" t="s">
        <v>134</v>
      </c>
      <c r="AU85" s="140" t="s">
        <v>80</v>
      </c>
      <c r="AY85" s="18" t="s">
        <v>131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140</v>
      </c>
      <c r="BK85" s="141">
        <f>ROUND(I85*H85,2)</f>
        <v>0</v>
      </c>
      <c r="BL85" s="18" t="s">
        <v>238</v>
      </c>
      <c r="BM85" s="140" t="s">
        <v>761</v>
      </c>
    </row>
    <row r="86" spans="2:65" s="1" customFormat="1" ht="11.25">
      <c r="B86" s="33"/>
      <c r="D86" s="142" t="s">
        <v>142</v>
      </c>
      <c r="F86" s="143" t="s">
        <v>762</v>
      </c>
      <c r="I86" s="144"/>
      <c r="L86" s="33"/>
      <c r="M86" s="145"/>
      <c r="T86" s="54"/>
      <c r="AT86" s="18" t="s">
        <v>142</v>
      </c>
      <c r="AU86" s="18" t="s">
        <v>80</v>
      </c>
    </row>
    <row r="87" spans="2:65" s="11" customFormat="1" ht="25.9" customHeight="1">
      <c r="B87" s="116"/>
      <c r="D87" s="117" t="s">
        <v>71</v>
      </c>
      <c r="E87" s="118" t="s">
        <v>763</v>
      </c>
      <c r="F87" s="118" t="s">
        <v>764</v>
      </c>
      <c r="I87" s="119"/>
      <c r="J87" s="120">
        <f>BK87</f>
        <v>0</v>
      </c>
      <c r="L87" s="116"/>
      <c r="M87" s="121"/>
      <c r="P87" s="122">
        <f>SUM(P88:P91)</f>
        <v>0</v>
      </c>
      <c r="R87" s="122">
        <f>SUM(R88:R91)</f>
        <v>0</v>
      </c>
      <c r="T87" s="123">
        <f>SUM(T88:T91)</f>
        <v>0</v>
      </c>
      <c r="AR87" s="117" t="s">
        <v>140</v>
      </c>
      <c r="AT87" s="124" t="s">
        <v>71</v>
      </c>
      <c r="AU87" s="124" t="s">
        <v>72</v>
      </c>
      <c r="AY87" s="117" t="s">
        <v>131</v>
      </c>
      <c r="BK87" s="125">
        <f>SUM(BK88:BK91)</f>
        <v>0</v>
      </c>
    </row>
    <row r="88" spans="2:65" s="1" customFormat="1" ht="16.5" customHeight="1">
      <c r="B88" s="128"/>
      <c r="C88" s="129" t="s">
        <v>139</v>
      </c>
      <c r="D88" s="129" t="s">
        <v>134</v>
      </c>
      <c r="E88" s="130" t="s">
        <v>765</v>
      </c>
      <c r="F88" s="131" t="s">
        <v>766</v>
      </c>
      <c r="G88" s="132" t="s">
        <v>443</v>
      </c>
      <c r="H88" s="133">
        <v>2</v>
      </c>
      <c r="I88" s="134"/>
      <c r="J88" s="135">
        <f>ROUND(I88*H88,2)</f>
        <v>0</v>
      </c>
      <c r="K88" s="131" t="s">
        <v>3</v>
      </c>
      <c r="L88" s="33"/>
      <c r="M88" s="136" t="s">
        <v>3</v>
      </c>
      <c r="N88" s="137" t="s">
        <v>44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9">
        <f>S88*H88</f>
        <v>0</v>
      </c>
      <c r="AR88" s="140" t="s">
        <v>238</v>
      </c>
      <c r="AT88" s="140" t="s">
        <v>134</v>
      </c>
      <c r="AU88" s="140" t="s">
        <v>80</v>
      </c>
      <c r="AY88" s="18" t="s">
        <v>131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140</v>
      </c>
      <c r="BK88" s="141">
        <f>ROUND(I88*H88,2)</f>
        <v>0</v>
      </c>
      <c r="BL88" s="18" t="s">
        <v>238</v>
      </c>
      <c r="BM88" s="140" t="s">
        <v>767</v>
      </c>
    </row>
    <row r="89" spans="2:65" s="1" customFormat="1" ht="16.5" customHeight="1">
      <c r="B89" s="128"/>
      <c r="C89" s="129" t="s">
        <v>174</v>
      </c>
      <c r="D89" s="129" t="s">
        <v>134</v>
      </c>
      <c r="E89" s="130" t="s">
        <v>768</v>
      </c>
      <c r="F89" s="131" t="s">
        <v>769</v>
      </c>
      <c r="G89" s="132" t="s">
        <v>443</v>
      </c>
      <c r="H89" s="133">
        <v>2</v>
      </c>
      <c r="I89" s="134"/>
      <c r="J89" s="135">
        <f>ROUND(I89*H89,2)</f>
        <v>0</v>
      </c>
      <c r="K89" s="131" t="s">
        <v>3</v>
      </c>
      <c r="L89" s="33"/>
      <c r="M89" s="136" t="s">
        <v>3</v>
      </c>
      <c r="N89" s="137" t="s">
        <v>44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238</v>
      </c>
      <c r="AT89" s="140" t="s">
        <v>134</v>
      </c>
      <c r="AU89" s="140" t="s">
        <v>80</v>
      </c>
      <c r="AY89" s="18" t="s">
        <v>131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8" t="s">
        <v>140</v>
      </c>
      <c r="BK89" s="141">
        <f>ROUND(I89*H89,2)</f>
        <v>0</v>
      </c>
      <c r="BL89" s="18" t="s">
        <v>238</v>
      </c>
      <c r="BM89" s="140" t="s">
        <v>770</v>
      </c>
    </row>
    <row r="90" spans="2:65" s="1" customFormat="1" ht="24.2" customHeight="1">
      <c r="B90" s="128"/>
      <c r="C90" s="129" t="s">
        <v>181</v>
      </c>
      <c r="D90" s="129" t="s">
        <v>134</v>
      </c>
      <c r="E90" s="130" t="s">
        <v>771</v>
      </c>
      <c r="F90" s="131" t="s">
        <v>772</v>
      </c>
      <c r="G90" s="132" t="s">
        <v>336</v>
      </c>
      <c r="H90" s="184"/>
      <c r="I90" s="134"/>
      <c r="J90" s="135">
        <f>ROUND(I90*H90,2)</f>
        <v>0</v>
      </c>
      <c r="K90" s="131" t="s">
        <v>138</v>
      </c>
      <c r="L90" s="33"/>
      <c r="M90" s="136" t="s">
        <v>3</v>
      </c>
      <c r="N90" s="137" t="s">
        <v>44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238</v>
      </c>
      <c r="AT90" s="140" t="s">
        <v>134</v>
      </c>
      <c r="AU90" s="140" t="s">
        <v>80</v>
      </c>
      <c r="AY90" s="18" t="s">
        <v>131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8" t="s">
        <v>140</v>
      </c>
      <c r="BK90" s="141">
        <f>ROUND(I90*H90,2)</f>
        <v>0</v>
      </c>
      <c r="BL90" s="18" t="s">
        <v>238</v>
      </c>
      <c r="BM90" s="140" t="s">
        <v>773</v>
      </c>
    </row>
    <row r="91" spans="2:65" s="1" customFormat="1" ht="11.25">
      <c r="B91" s="33"/>
      <c r="D91" s="142" t="s">
        <v>142</v>
      </c>
      <c r="F91" s="143" t="s">
        <v>774</v>
      </c>
      <c r="I91" s="144"/>
      <c r="L91" s="33"/>
      <c r="M91" s="188"/>
      <c r="N91" s="189"/>
      <c r="O91" s="189"/>
      <c r="P91" s="189"/>
      <c r="Q91" s="189"/>
      <c r="R91" s="189"/>
      <c r="S91" s="189"/>
      <c r="T91" s="190"/>
      <c r="AT91" s="18" t="s">
        <v>142</v>
      </c>
      <c r="AU91" s="18" t="s">
        <v>80</v>
      </c>
    </row>
    <row r="92" spans="2:65" s="1" customFormat="1" ht="6.95" customHeight="1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3"/>
    </row>
  </sheetData>
  <autoFilter ref="C80:K91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91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8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5" customHeight="1">
      <c r="B4" s="21"/>
      <c r="D4" s="22" t="s">
        <v>94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19" t="str">
        <f>'Rekapitulace stavby'!K6</f>
        <v>Šternberk, Domov pro seniory Na Valech - střecha</v>
      </c>
      <c r="F7" s="320"/>
      <c r="G7" s="320"/>
      <c r="H7" s="320"/>
      <c r="L7" s="21"/>
    </row>
    <row r="8" spans="2:46" s="1" customFormat="1" ht="12" customHeight="1">
      <c r="B8" s="33"/>
      <c r="D8" s="28" t="s">
        <v>95</v>
      </c>
      <c r="L8" s="33"/>
    </row>
    <row r="9" spans="2:46" s="1" customFormat="1" ht="16.5" customHeight="1">
      <c r="B9" s="33"/>
      <c r="E9" s="281" t="s">
        <v>775</v>
      </c>
      <c r="F9" s="321"/>
      <c r="G9" s="321"/>
      <c r="H9" s="321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2" t="str">
        <f>'Rekapitulace stavby'!E14</f>
        <v>Vyplň údaj</v>
      </c>
      <c r="F18" s="302"/>
      <c r="G18" s="302"/>
      <c r="H18" s="30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7" t="s">
        <v>3</v>
      </c>
      <c r="F27" s="307"/>
      <c r="G27" s="307"/>
      <c r="H27" s="30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ROUND((SUM(BE81:BE100)),  2)</f>
        <v>0</v>
      </c>
      <c r="I33" s="90">
        <v>0.21</v>
      </c>
      <c r="J33" s="89">
        <f>ROUND(((SUM(BE81:BE100))*I33),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ROUND((SUM(BF81:BF100)),  2)</f>
        <v>0</v>
      </c>
      <c r="I34" s="90">
        <v>0.12</v>
      </c>
      <c r="J34" s="89">
        <f>ROUND(((SUM(BF81:BF100))*I34),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ROUND((SUM(BG81:BG100)),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ROUND((SUM(BH81:BH100)),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ROUND((SUM(BI81:BI100)),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97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19" t="str">
        <f>E7</f>
        <v>Šternberk, Domov pro seniory Na Valech - střecha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95</v>
      </c>
      <c r="L49" s="33"/>
    </row>
    <row r="50" spans="2:47" s="1" customFormat="1" ht="16.5" customHeight="1">
      <c r="B50" s="33"/>
      <c r="E50" s="281" t="str">
        <f>E9</f>
        <v>ROU2823 - Vzduchotechnika</v>
      </c>
      <c r="F50" s="321"/>
      <c r="G50" s="321"/>
      <c r="H50" s="321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Šternberk</v>
      </c>
      <c r="I52" s="28" t="s">
        <v>23</v>
      </c>
      <c r="J52" s="50" t="str">
        <f>IF(J12="","",J12)</f>
        <v>6. 2. 2025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Město Šternberk, Horní nám. 78/16, Šternberk</v>
      </c>
      <c r="I54" s="28" t="s">
        <v>31</v>
      </c>
      <c r="J54" s="31" t="str">
        <f>E21</f>
        <v>Ing. arch. Blanka Zlamalová, Ing. Lukáš Roubal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98</v>
      </c>
      <c r="D57" s="91"/>
      <c r="E57" s="91"/>
      <c r="F57" s="91"/>
      <c r="G57" s="91"/>
      <c r="H57" s="91"/>
      <c r="I57" s="91"/>
      <c r="J57" s="98" t="s">
        <v>99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J81</f>
        <v>0</v>
      </c>
      <c r="L59" s="33"/>
      <c r="AU59" s="18" t="s">
        <v>100</v>
      </c>
    </row>
    <row r="60" spans="2:47" s="8" customFormat="1" ht="24.95" customHeight="1">
      <c r="B60" s="100"/>
      <c r="D60" s="101" t="s">
        <v>776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8" customFormat="1" ht="24.95" customHeight="1">
      <c r="B61" s="100"/>
      <c r="D61" s="101" t="s">
        <v>777</v>
      </c>
      <c r="E61" s="102"/>
      <c r="F61" s="102"/>
      <c r="G61" s="102"/>
      <c r="H61" s="102"/>
      <c r="I61" s="102"/>
      <c r="J61" s="103">
        <f>J95</f>
        <v>0</v>
      </c>
      <c r="L61" s="100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116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17</v>
      </c>
      <c r="L70" s="33"/>
    </row>
    <row r="71" spans="2:20" s="1" customFormat="1" ht="16.5" customHeight="1">
      <c r="B71" s="33"/>
      <c r="E71" s="319" t="str">
        <f>E7</f>
        <v>Šternberk, Domov pro seniory Na Valech - střecha</v>
      </c>
      <c r="F71" s="320"/>
      <c r="G71" s="320"/>
      <c r="H71" s="320"/>
      <c r="L71" s="33"/>
    </row>
    <row r="72" spans="2:20" s="1" customFormat="1" ht="12" customHeight="1">
      <c r="B72" s="33"/>
      <c r="C72" s="28" t="s">
        <v>95</v>
      </c>
      <c r="L72" s="33"/>
    </row>
    <row r="73" spans="2:20" s="1" customFormat="1" ht="16.5" customHeight="1">
      <c r="B73" s="33"/>
      <c r="E73" s="281" t="str">
        <f>E9</f>
        <v>ROU2823 - Vzduchotechnika</v>
      </c>
      <c r="F73" s="321"/>
      <c r="G73" s="321"/>
      <c r="H73" s="321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Šternberk</v>
      </c>
      <c r="I75" s="28" t="s">
        <v>23</v>
      </c>
      <c r="J75" s="50" t="str">
        <f>IF(J12="","",J12)</f>
        <v>6. 2. 2025</v>
      </c>
      <c r="L75" s="33"/>
    </row>
    <row r="76" spans="2:20" s="1" customFormat="1" ht="6.95" customHeight="1">
      <c r="B76" s="33"/>
      <c r="L76" s="33"/>
    </row>
    <row r="77" spans="2:20" s="1" customFormat="1" ht="40.15" customHeight="1">
      <c r="B77" s="33"/>
      <c r="C77" s="28" t="s">
        <v>25</v>
      </c>
      <c r="F77" s="26" t="str">
        <f>E15</f>
        <v>Město Šternberk, Horní nám. 78/16, Šternberk</v>
      </c>
      <c r="I77" s="28" t="s">
        <v>31</v>
      </c>
      <c r="J77" s="31" t="str">
        <f>E21</f>
        <v>Ing. arch. Blanka Zlamalová, Ing. Lukáš Roubal</v>
      </c>
      <c r="L77" s="33"/>
    </row>
    <row r="78" spans="2:20" s="1" customFormat="1" ht="15.2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117</v>
      </c>
      <c r="D80" s="110" t="s">
        <v>57</v>
      </c>
      <c r="E80" s="110" t="s">
        <v>53</v>
      </c>
      <c r="F80" s="110" t="s">
        <v>54</v>
      </c>
      <c r="G80" s="110" t="s">
        <v>118</v>
      </c>
      <c r="H80" s="110" t="s">
        <v>119</v>
      </c>
      <c r="I80" s="110" t="s">
        <v>120</v>
      </c>
      <c r="J80" s="110" t="s">
        <v>99</v>
      </c>
      <c r="K80" s="111" t="s">
        <v>121</v>
      </c>
      <c r="L80" s="108"/>
      <c r="M80" s="57" t="s">
        <v>3</v>
      </c>
      <c r="N80" s="58" t="s">
        <v>42</v>
      </c>
      <c r="O80" s="58" t="s">
        <v>122</v>
      </c>
      <c r="P80" s="58" t="s">
        <v>123</v>
      </c>
      <c r="Q80" s="58" t="s">
        <v>124</v>
      </c>
      <c r="R80" s="58" t="s">
        <v>125</v>
      </c>
      <c r="S80" s="58" t="s">
        <v>126</v>
      </c>
      <c r="T80" s="59" t="s">
        <v>127</v>
      </c>
    </row>
    <row r="81" spans="2:65" s="1" customFormat="1" ht="22.9" customHeight="1">
      <c r="B81" s="33"/>
      <c r="C81" s="62" t="s">
        <v>128</v>
      </c>
      <c r="J81" s="112">
        <f>BK81</f>
        <v>0</v>
      </c>
      <c r="L81" s="33"/>
      <c r="M81" s="60"/>
      <c r="N81" s="51"/>
      <c r="O81" s="51"/>
      <c r="P81" s="113">
        <f>P82+P95</f>
        <v>0</v>
      </c>
      <c r="Q81" s="51"/>
      <c r="R81" s="113">
        <f>R82+R95</f>
        <v>0</v>
      </c>
      <c r="S81" s="51"/>
      <c r="T81" s="114">
        <f>T82+T95</f>
        <v>0</v>
      </c>
      <c r="AT81" s="18" t="s">
        <v>71</v>
      </c>
      <c r="AU81" s="18" t="s">
        <v>100</v>
      </c>
      <c r="BK81" s="115">
        <f>BK82+BK95</f>
        <v>0</v>
      </c>
    </row>
    <row r="82" spans="2:65" s="11" customFormat="1" ht="25.9" customHeight="1">
      <c r="B82" s="116"/>
      <c r="D82" s="117" t="s">
        <v>71</v>
      </c>
      <c r="E82" s="118" t="s">
        <v>778</v>
      </c>
      <c r="F82" s="118" t="s">
        <v>779</v>
      </c>
      <c r="I82" s="119"/>
      <c r="J82" s="120">
        <f>BK82</f>
        <v>0</v>
      </c>
      <c r="L82" s="116"/>
      <c r="M82" s="121"/>
      <c r="P82" s="122">
        <f>SUM(P83:P94)</f>
        <v>0</v>
      </c>
      <c r="R82" s="122">
        <f>SUM(R83:R94)</f>
        <v>0</v>
      </c>
      <c r="T82" s="123">
        <f>SUM(T83:T94)</f>
        <v>0</v>
      </c>
      <c r="AR82" s="117" t="s">
        <v>80</v>
      </c>
      <c r="AT82" s="124" t="s">
        <v>71</v>
      </c>
      <c r="AU82" s="124" t="s">
        <v>72</v>
      </c>
      <c r="AY82" s="117" t="s">
        <v>131</v>
      </c>
      <c r="BK82" s="125">
        <f>SUM(BK83:BK94)</f>
        <v>0</v>
      </c>
    </row>
    <row r="83" spans="2:65" s="1" customFormat="1" ht="21.75" customHeight="1">
      <c r="B83" s="128"/>
      <c r="C83" s="129" t="s">
        <v>80</v>
      </c>
      <c r="D83" s="129" t="s">
        <v>134</v>
      </c>
      <c r="E83" s="130" t="s">
        <v>780</v>
      </c>
      <c r="F83" s="131" t="s">
        <v>781</v>
      </c>
      <c r="G83" s="132" t="s">
        <v>634</v>
      </c>
      <c r="H83" s="133">
        <v>1</v>
      </c>
      <c r="I83" s="134"/>
      <c r="J83" s="135">
        <f t="shared" ref="J83:J93" si="0">ROUND(I83*H83,2)</f>
        <v>0</v>
      </c>
      <c r="K83" s="131" t="s">
        <v>3</v>
      </c>
      <c r="L83" s="33"/>
      <c r="M83" s="136" t="s">
        <v>3</v>
      </c>
      <c r="N83" s="137" t="s">
        <v>44</v>
      </c>
      <c r="P83" s="138">
        <f t="shared" ref="P83:P93" si="1">O83*H83</f>
        <v>0</v>
      </c>
      <c r="Q83" s="138">
        <v>0</v>
      </c>
      <c r="R83" s="138">
        <f t="shared" ref="R83:R93" si="2">Q83*H83</f>
        <v>0</v>
      </c>
      <c r="S83" s="138">
        <v>0</v>
      </c>
      <c r="T83" s="139">
        <f t="shared" ref="T83:T93" si="3">S83*H83</f>
        <v>0</v>
      </c>
      <c r="AR83" s="140" t="s">
        <v>238</v>
      </c>
      <c r="AT83" s="140" t="s">
        <v>134</v>
      </c>
      <c r="AU83" s="140" t="s">
        <v>80</v>
      </c>
      <c r="AY83" s="18" t="s">
        <v>131</v>
      </c>
      <c r="BE83" s="141">
        <f t="shared" ref="BE83:BE93" si="4">IF(N83="základní",J83,0)</f>
        <v>0</v>
      </c>
      <c r="BF83" s="141">
        <f t="shared" ref="BF83:BF93" si="5">IF(N83="snížená",J83,0)</f>
        <v>0</v>
      </c>
      <c r="BG83" s="141">
        <f t="shared" ref="BG83:BG93" si="6">IF(N83="zákl. přenesená",J83,0)</f>
        <v>0</v>
      </c>
      <c r="BH83" s="141">
        <f t="shared" ref="BH83:BH93" si="7">IF(N83="sníž. přenesená",J83,0)</f>
        <v>0</v>
      </c>
      <c r="BI83" s="141">
        <f t="shared" ref="BI83:BI93" si="8">IF(N83="nulová",J83,0)</f>
        <v>0</v>
      </c>
      <c r="BJ83" s="18" t="s">
        <v>140</v>
      </c>
      <c r="BK83" s="141">
        <f t="shared" ref="BK83:BK93" si="9">ROUND(I83*H83,2)</f>
        <v>0</v>
      </c>
      <c r="BL83" s="18" t="s">
        <v>238</v>
      </c>
      <c r="BM83" s="140" t="s">
        <v>782</v>
      </c>
    </row>
    <row r="84" spans="2:65" s="1" customFormat="1" ht="16.5" customHeight="1">
      <c r="B84" s="128"/>
      <c r="C84" s="129" t="s">
        <v>140</v>
      </c>
      <c r="D84" s="129" t="s">
        <v>134</v>
      </c>
      <c r="E84" s="130" t="s">
        <v>783</v>
      </c>
      <c r="F84" s="131" t="s">
        <v>784</v>
      </c>
      <c r="G84" s="132" t="s">
        <v>634</v>
      </c>
      <c r="H84" s="133">
        <v>2</v>
      </c>
      <c r="I84" s="134"/>
      <c r="J84" s="135">
        <f t="shared" si="0"/>
        <v>0</v>
      </c>
      <c r="K84" s="131" t="s">
        <v>3</v>
      </c>
      <c r="L84" s="33"/>
      <c r="M84" s="136" t="s">
        <v>3</v>
      </c>
      <c r="N84" s="137" t="s">
        <v>44</v>
      </c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AR84" s="140" t="s">
        <v>238</v>
      </c>
      <c r="AT84" s="140" t="s">
        <v>134</v>
      </c>
      <c r="AU84" s="140" t="s">
        <v>80</v>
      </c>
      <c r="AY84" s="18" t="s">
        <v>131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8" t="s">
        <v>140</v>
      </c>
      <c r="BK84" s="141">
        <f t="shared" si="9"/>
        <v>0</v>
      </c>
      <c r="BL84" s="18" t="s">
        <v>238</v>
      </c>
      <c r="BM84" s="140" t="s">
        <v>785</v>
      </c>
    </row>
    <row r="85" spans="2:65" s="1" customFormat="1" ht="16.5" customHeight="1">
      <c r="B85" s="128"/>
      <c r="C85" s="129" t="s">
        <v>165</v>
      </c>
      <c r="D85" s="129" t="s">
        <v>134</v>
      </c>
      <c r="E85" s="130" t="s">
        <v>786</v>
      </c>
      <c r="F85" s="131" t="s">
        <v>787</v>
      </c>
      <c r="G85" s="132" t="s">
        <v>788</v>
      </c>
      <c r="H85" s="133">
        <v>25</v>
      </c>
      <c r="I85" s="134"/>
      <c r="J85" s="135">
        <f t="shared" si="0"/>
        <v>0</v>
      </c>
      <c r="K85" s="131" t="s">
        <v>3</v>
      </c>
      <c r="L85" s="33"/>
      <c r="M85" s="136" t="s">
        <v>3</v>
      </c>
      <c r="N85" s="137" t="s">
        <v>44</v>
      </c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AR85" s="140" t="s">
        <v>238</v>
      </c>
      <c r="AT85" s="140" t="s">
        <v>134</v>
      </c>
      <c r="AU85" s="140" t="s">
        <v>80</v>
      </c>
      <c r="AY85" s="18" t="s">
        <v>131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8" t="s">
        <v>140</v>
      </c>
      <c r="BK85" s="141">
        <f t="shared" si="9"/>
        <v>0</v>
      </c>
      <c r="BL85" s="18" t="s">
        <v>238</v>
      </c>
      <c r="BM85" s="140" t="s">
        <v>789</v>
      </c>
    </row>
    <row r="86" spans="2:65" s="1" customFormat="1" ht="16.5" customHeight="1">
      <c r="B86" s="128"/>
      <c r="C86" s="129" t="s">
        <v>139</v>
      </c>
      <c r="D86" s="129" t="s">
        <v>134</v>
      </c>
      <c r="E86" s="130" t="s">
        <v>790</v>
      </c>
      <c r="F86" s="131" t="s">
        <v>791</v>
      </c>
      <c r="G86" s="132" t="s">
        <v>634</v>
      </c>
      <c r="H86" s="133">
        <v>2</v>
      </c>
      <c r="I86" s="134"/>
      <c r="J86" s="135">
        <f t="shared" si="0"/>
        <v>0</v>
      </c>
      <c r="K86" s="131" t="s">
        <v>3</v>
      </c>
      <c r="L86" s="33"/>
      <c r="M86" s="136" t="s">
        <v>3</v>
      </c>
      <c r="N86" s="137" t="s">
        <v>44</v>
      </c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AR86" s="140" t="s">
        <v>238</v>
      </c>
      <c r="AT86" s="140" t="s">
        <v>134</v>
      </c>
      <c r="AU86" s="140" t="s">
        <v>80</v>
      </c>
      <c r="AY86" s="18" t="s">
        <v>131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8" t="s">
        <v>140</v>
      </c>
      <c r="BK86" s="141">
        <f t="shared" si="9"/>
        <v>0</v>
      </c>
      <c r="BL86" s="18" t="s">
        <v>238</v>
      </c>
      <c r="BM86" s="140" t="s">
        <v>792</v>
      </c>
    </row>
    <row r="87" spans="2:65" s="1" customFormat="1" ht="16.5" customHeight="1">
      <c r="B87" s="128"/>
      <c r="C87" s="129" t="s">
        <v>174</v>
      </c>
      <c r="D87" s="129" t="s">
        <v>134</v>
      </c>
      <c r="E87" s="130" t="s">
        <v>793</v>
      </c>
      <c r="F87" s="131" t="s">
        <v>794</v>
      </c>
      <c r="G87" s="132" t="s">
        <v>795</v>
      </c>
      <c r="H87" s="133">
        <v>1</v>
      </c>
      <c r="I87" s="134"/>
      <c r="J87" s="135">
        <f t="shared" si="0"/>
        <v>0</v>
      </c>
      <c r="K87" s="131" t="s">
        <v>3</v>
      </c>
      <c r="L87" s="33"/>
      <c r="M87" s="136" t="s">
        <v>3</v>
      </c>
      <c r="N87" s="137" t="s">
        <v>44</v>
      </c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AR87" s="140" t="s">
        <v>238</v>
      </c>
      <c r="AT87" s="140" t="s">
        <v>134</v>
      </c>
      <c r="AU87" s="140" t="s">
        <v>80</v>
      </c>
      <c r="AY87" s="18" t="s">
        <v>131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8" t="s">
        <v>140</v>
      </c>
      <c r="BK87" s="141">
        <f t="shared" si="9"/>
        <v>0</v>
      </c>
      <c r="BL87" s="18" t="s">
        <v>238</v>
      </c>
      <c r="BM87" s="140" t="s">
        <v>796</v>
      </c>
    </row>
    <row r="88" spans="2:65" s="1" customFormat="1" ht="16.5" customHeight="1">
      <c r="B88" s="128"/>
      <c r="C88" s="129" t="s">
        <v>181</v>
      </c>
      <c r="D88" s="129" t="s">
        <v>134</v>
      </c>
      <c r="E88" s="130" t="s">
        <v>797</v>
      </c>
      <c r="F88" s="131" t="s">
        <v>798</v>
      </c>
      <c r="G88" s="132" t="s">
        <v>795</v>
      </c>
      <c r="H88" s="133">
        <v>1</v>
      </c>
      <c r="I88" s="134"/>
      <c r="J88" s="135">
        <f t="shared" si="0"/>
        <v>0</v>
      </c>
      <c r="K88" s="131" t="s">
        <v>3</v>
      </c>
      <c r="L88" s="33"/>
      <c r="M88" s="136" t="s">
        <v>3</v>
      </c>
      <c r="N88" s="137" t="s">
        <v>44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AR88" s="140" t="s">
        <v>238</v>
      </c>
      <c r="AT88" s="140" t="s">
        <v>134</v>
      </c>
      <c r="AU88" s="140" t="s">
        <v>80</v>
      </c>
      <c r="AY88" s="18" t="s">
        <v>131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140</v>
      </c>
      <c r="BK88" s="141">
        <f t="shared" si="9"/>
        <v>0</v>
      </c>
      <c r="BL88" s="18" t="s">
        <v>238</v>
      </c>
      <c r="BM88" s="140" t="s">
        <v>799</v>
      </c>
    </row>
    <row r="89" spans="2:65" s="1" customFormat="1" ht="16.5" customHeight="1">
      <c r="B89" s="128"/>
      <c r="C89" s="129" t="s">
        <v>188</v>
      </c>
      <c r="D89" s="129" t="s">
        <v>134</v>
      </c>
      <c r="E89" s="130" t="s">
        <v>800</v>
      </c>
      <c r="F89" s="131" t="s">
        <v>801</v>
      </c>
      <c r="G89" s="132" t="s">
        <v>634</v>
      </c>
      <c r="H89" s="133">
        <v>2</v>
      </c>
      <c r="I89" s="134"/>
      <c r="J89" s="135">
        <f t="shared" si="0"/>
        <v>0</v>
      </c>
      <c r="K89" s="131" t="s">
        <v>3</v>
      </c>
      <c r="L89" s="33"/>
      <c r="M89" s="136" t="s">
        <v>3</v>
      </c>
      <c r="N89" s="137" t="s">
        <v>44</v>
      </c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AR89" s="140" t="s">
        <v>238</v>
      </c>
      <c r="AT89" s="140" t="s">
        <v>134</v>
      </c>
      <c r="AU89" s="140" t="s">
        <v>80</v>
      </c>
      <c r="AY89" s="18" t="s">
        <v>131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8" t="s">
        <v>140</v>
      </c>
      <c r="BK89" s="141">
        <f t="shared" si="9"/>
        <v>0</v>
      </c>
      <c r="BL89" s="18" t="s">
        <v>238</v>
      </c>
      <c r="BM89" s="140" t="s">
        <v>802</v>
      </c>
    </row>
    <row r="90" spans="2:65" s="1" customFormat="1" ht="16.5" customHeight="1">
      <c r="B90" s="128"/>
      <c r="C90" s="129" t="s">
        <v>193</v>
      </c>
      <c r="D90" s="129" t="s">
        <v>134</v>
      </c>
      <c r="E90" s="130" t="s">
        <v>803</v>
      </c>
      <c r="F90" s="131" t="s">
        <v>804</v>
      </c>
      <c r="G90" s="132" t="s">
        <v>805</v>
      </c>
      <c r="H90" s="133">
        <v>1</v>
      </c>
      <c r="I90" s="134"/>
      <c r="J90" s="135">
        <f t="shared" si="0"/>
        <v>0</v>
      </c>
      <c r="K90" s="131" t="s">
        <v>3</v>
      </c>
      <c r="L90" s="33"/>
      <c r="M90" s="136" t="s">
        <v>3</v>
      </c>
      <c r="N90" s="137" t="s">
        <v>44</v>
      </c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AR90" s="140" t="s">
        <v>238</v>
      </c>
      <c r="AT90" s="140" t="s">
        <v>134</v>
      </c>
      <c r="AU90" s="140" t="s">
        <v>80</v>
      </c>
      <c r="AY90" s="18" t="s">
        <v>131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8" t="s">
        <v>140</v>
      </c>
      <c r="BK90" s="141">
        <f t="shared" si="9"/>
        <v>0</v>
      </c>
      <c r="BL90" s="18" t="s">
        <v>238</v>
      </c>
      <c r="BM90" s="140" t="s">
        <v>806</v>
      </c>
    </row>
    <row r="91" spans="2:65" s="1" customFormat="1" ht="16.5" customHeight="1">
      <c r="B91" s="128"/>
      <c r="C91" s="129" t="s">
        <v>132</v>
      </c>
      <c r="D91" s="129" t="s">
        <v>134</v>
      </c>
      <c r="E91" s="130" t="s">
        <v>807</v>
      </c>
      <c r="F91" s="131" t="s">
        <v>808</v>
      </c>
      <c r="G91" s="132" t="s">
        <v>805</v>
      </c>
      <c r="H91" s="133">
        <v>1</v>
      </c>
      <c r="I91" s="134"/>
      <c r="J91" s="135">
        <f t="shared" si="0"/>
        <v>0</v>
      </c>
      <c r="K91" s="131" t="s">
        <v>3</v>
      </c>
      <c r="L91" s="33"/>
      <c r="M91" s="136" t="s">
        <v>3</v>
      </c>
      <c r="N91" s="137" t="s">
        <v>44</v>
      </c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AR91" s="140" t="s">
        <v>238</v>
      </c>
      <c r="AT91" s="140" t="s">
        <v>134</v>
      </c>
      <c r="AU91" s="140" t="s">
        <v>80</v>
      </c>
      <c r="AY91" s="18" t="s">
        <v>131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8" t="s">
        <v>140</v>
      </c>
      <c r="BK91" s="141">
        <f t="shared" si="9"/>
        <v>0</v>
      </c>
      <c r="BL91" s="18" t="s">
        <v>238</v>
      </c>
      <c r="BM91" s="140" t="s">
        <v>809</v>
      </c>
    </row>
    <row r="92" spans="2:65" s="1" customFormat="1" ht="16.5" customHeight="1">
      <c r="B92" s="128"/>
      <c r="C92" s="129" t="s">
        <v>205</v>
      </c>
      <c r="D92" s="129" t="s">
        <v>134</v>
      </c>
      <c r="E92" s="130" t="s">
        <v>810</v>
      </c>
      <c r="F92" s="131" t="s">
        <v>811</v>
      </c>
      <c r="G92" s="132" t="s">
        <v>805</v>
      </c>
      <c r="H92" s="133">
        <v>1</v>
      </c>
      <c r="I92" s="134"/>
      <c r="J92" s="135">
        <f t="shared" si="0"/>
        <v>0</v>
      </c>
      <c r="K92" s="131" t="s">
        <v>3</v>
      </c>
      <c r="L92" s="33"/>
      <c r="M92" s="136" t="s">
        <v>3</v>
      </c>
      <c r="N92" s="137" t="s">
        <v>44</v>
      </c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AR92" s="140" t="s">
        <v>238</v>
      </c>
      <c r="AT92" s="140" t="s">
        <v>134</v>
      </c>
      <c r="AU92" s="140" t="s">
        <v>80</v>
      </c>
      <c r="AY92" s="18" t="s">
        <v>131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8" t="s">
        <v>140</v>
      </c>
      <c r="BK92" s="141">
        <f t="shared" si="9"/>
        <v>0</v>
      </c>
      <c r="BL92" s="18" t="s">
        <v>238</v>
      </c>
      <c r="BM92" s="140" t="s">
        <v>812</v>
      </c>
    </row>
    <row r="93" spans="2:65" s="1" customFormat="1" ht="16.5" customHeight="1">
      <c r="B93" s="128"/>
      <c r="C93" s="129" t="s">
        <v>210</v>
      </c>
      <c r="D93" s="129" t="s">
        <v>134</v>
      </c>
      <c r="E93" s="130" t="s">
        <v>813</v>
      </c>
      <c r="F93" s="131" t="s">
        <v>814</v>
      </c>
      <c r="G93" s="132" t="s">
        <v>805</v>
      </c>
      <c r="H93" s="133">
        <v>1</v>
      </c>
      <c r="I93" s="134"/>
      <c r="J93" s="135">
        <f t="shared" si="0"/>
        <v>0</v>
      </c>
      <c r="K93" s="131" t="s">
        <v>3</v>
      </c>
      <c r="L93" s="33"/>
      <c r="M93" s="136" t="s">
        <v>3</v>
      </c>
      <c r="N93" s="137" t="s">
        <v>44</v>
      </c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AR93" s="140" t="s">
        <v>238</v>
      </c>
      <c r="AT93" s="140" t="s">
        <v>134</v>
      </c>
      <c r="AU93" s="140" t="s">
        <v>80</v>
      </c>
      <c r="AY93" s="18" t="s">
        <v>131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8" t="s">
        <v>140</v>
      </c>
      <c r="BK93" s="141">
        <f t="shared" si="9"/>
        <v>0</v>
      </c>
      <c r="BL93" s="18" t="s">
        <v>238</v>
      </c>
      <c r="BM93" s="140" t="s">
        <v>815</v>
      </c>
    </row>
    <row r="94" spans="2:65" s="1" customFormat="1" ht="29.25">
      <c r="B94" s="33"/>
      <c r="D94" s="147" t="s">
        <v>816</v>
      </c>
      <c r="F94" s="191" t="s">
        <v>817</v>
      </c>
      <c r="I94" s="144"/>
      <c r="L94" s="33"/>
      <c r="M94" s="145"/>
      <c r="T94" s="54"/>
      <c r="AT94" s="18" t="s">
        <v>816</v>
      </c>
      <c r="AU94" s="18" t="s">
        <v>80</v>
      </c>
    </row>
    <row r="95" spans="2:65" s="11" customFormat="1" ht="25.9" customHeight="1">
      <c r="B95" s="116"/>
      <c r="D95" s="117" t="s">
        <v>71</v>
      </c>
      <c r="E95" s="118" t="s">
        <v>818</v>
      </c>
      <c r="F95" s="118" t="s">
        <v>819</v>
      </c>
      <c r="I95" s="119"/>
      <c r="J95" s="120">
        <f>BK95</f>
        <v>0</v>
      </c>
      <c r="L95" s="116"/>
      <c r="M95" s="121"/>
      <c r="P95" s="122">
        <f>SUM(P96:P100)</f>
        <v>0</v>
      </c>
      <c r="R95" s="122">
        <f>SUM(R96:R100)</f>
        <v>0</v>
      </c>
      <c r="T95" s="123">
        <f>SUM(T96:T100)</f>
        <v>0</v>
      </c>
      <c r="AR95" s="117" t="s">
        <v>80</v>
      </c>
      <c r="AT95" s="124" t="s">
        <v>71</v>
      </c>
      <c r="AU95" s="124" t="s">
        <v>72</v>
      </c>
      <c r="AY95" s="117" t="s">
        <v>131</v>
      </c>
      <c r="BK95" s="125">
        <f>SUM(BK96:BK100)</f>
        <v>0</v>
      </c>
    </row>
    <row r="96" spans="2:65" s="1" customFormat="1" ht="16.5" customHeight="1">
      <c r="B96" s="128"/>
      <c r="C96" s="129" t="s">
        <v>9</v>
      </c>
      <c r="D96" s="129" t="s">
        <v>134</v>
      </c>
      <c r="E96" s="130" t="s">
        <v>820</v>
      </c>
      <c r="F96" s="131" t="s">
        <v>821</v>
      </c>
      <c r="G96" s="132" t="s">
        <v>805</v>
      </c>
      <c r="H96" s="133">
        <v>1</v>
      </c>
      <c r="I96" s="134"/>
      <c r="J96" s="135">
        <f>ROUND(I96*H96,2)</f>
        <v>0</v>
      </c>
      <c r="K96" s="131" t="s">
        <v>3</v>
      </c>
      <c r="L96" s="33"/>
      <c r="M96" s="136" t="s">
        <v>3</v>
      </c>
      <c r="N96" s="137" t="s">
        <v>44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9">
        <f>S96*H96</f>
        <v>0</v>
      </c>
      <c r="AR96" s="140" t="s">
        <v>822</v>
      </c>
      <c r="AT96" s="140" t="s">
        <v>134</v>
      </c>
      <c r="AU96" s="140" t="s">
        <v>80</v>
      </c>
      <c r="AY96" s="18" t="s">
        <v>131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140</v>
      </c>
      <c r="BK96" s="141">
        <f>ROUND(I96*H96,2)</f>
        <v>0</v>
      </c>
      <c r="BL96" s="18" t="s">
        <v>822</v>
      </c>
      <c r="BM96" s="140" t="s">
        <v>823</v>
      </c>
    </row>
    <row r="97" spans="2:65" s="1" customFormat="1" ht="16.5" customHeight="1">
      <c r="B97" s="128"/>
      <c r="C97" s="129" t="s">
        <v>221</v>
      </c>
      <c r="D97" s="129" t="s">
        <v>134</v>
      </c>
      <c r="E97" s="130" t="s">
        <v>824</v>
      </c>
      <c r="F97" s="131" t="s">
        <v>825</v>
      </c>
      <c r="G97" s="132" t="s">
        <v>805</v>
      </c>
      <c r="H97" s="133">
        <v>1</v>
      </c>
      <c r="I97" s="134"/>
      <c r="J97" s="135">
        <f>ROUND(I97*H97,2)</f>
        <v>0</v>
      </c>
      <c r="K97" s="131" t="s">
        <v>3</v>
      </c>
      <c r="L97" s="33"/>
      <c r="M97" s="136" t="s">
        <v>3</v>
      </c>
      <c r="N97" s="137" t="s">
        <v>44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9">
        <f>S97*H97</f>
        <v>0</v>
      </c>
      <c r="AR97" s="140" t="s">
        <v>822</v>
      </c>
      <c r="AT97" s="140" t="s">
        <v>134</v>
      </c>
      <c r="AU97" s="140" t="s">
        <v>80</v>
      </c>
      <c r="AY97" s="18" t="s">
        <v>131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140</v>
      </c>
      <c r="BK97" s="141">
        <f>ROUND(I97*H97,2)</f>
        <v>0</v>
      </c>
      <c r="BL97" s="18" t="s">
        <v>822</v>
      </c>
      <c r="BM97" s="140" t="s">
        <v>826</v>
      </c>
    </row>
    <row r="98" spans="2:65" s="1" customFormat="1" ht="16.5" customHeight="1">
      <c r="B98" s="128"/>
      <c r="C98" s="129" t="s">
        <v>227</v>
      </c>
      <c r="D98" s="129" t="s">
        <v>134</v>
      </c>
      <c r="E98" s="130" t="s">
        <v>827</v>
      </c>
      <c r="F98" s="131" t="s">
        <v>828</v>
      </c>
      <c r="G98" s="132" t="s">
        <v>805</v>
      </c>
      <c r="H98" s="133">
        <v>1</v>
      </c>
      <c r="I98" s="134"/>
      <c r="J98" s="135">
        <f>ROUND(I98*H98,2)</f>
        <v>0</v>
      </c>
      <c r="K98" s="131" t="s">
        <v>3</v>
      </c>
      <c r="L98" s="33"/>
      <c r="M98" s="136" t="s">
        <v>3</v>
      </c>
      <c r="N98" s="137" t="s">
        <v>44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822</v>
      </c>
      <c r="AT98" s="140" t="s">
        <v>134</v>
      </c>
      <c r="AU98" s="140" t="s">
        <v>80</v>
      </c>
      <c r="AY98" s="18" t="s">
        <v>131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140</v>
      </c>
      <c r="BK98" s="141">
        <f>ROUND(I98*H98,2)</f>
        <v>0</v>
      </c>
      <c r="BL98" s="18" t="s">
        <v>822</v>
      </c>
      <c r="BM98" s="140" t="s">
        <v>829</v>
      </c>
    </row>
    <row r="99" spans="2:65" s="1" customFormat="1" ht="16.5" customHeight="1">
      <c r="B99" s="128"/>
      <c r="C99" s="129" t="s">
        <v>232</v>
      </c>
      <c r="D99" s="129" t="s">
        <v>134</v>
      </c>
      <c r="E99" s="130" t="s">
        <v>830</v>
      </c>
      <c r="F99" s="131" t="s">
        <v>831</v>
      </c>
      <c r="G99" s="132" t="s">
        <v>805</v>
      </c>
      <c r="H99" s="133">
        <v>1</v>
      </c>
      <c r="I99" s="134"/>
      <c r="J99" s="135">
        <f>ROUND(I99*H99,2)</f>
        <v>0</v>
      </c>
      <c r="K99" s="131" t="s">
        <v>3</v>
      </c>
      <c r="L99" s="33"/>
      <c r="M99" s="136" t="s">
        <v>3</v>
      </c>
      <c r="N99" s="137" t="s">
        <v>44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822</v>
      </c>
      <c r="AT99" s="140" t="s">
        <v>134</v>
      </c>
      <c r="AU99" s="140" t="s">
        <v>80</v>
      </c>
      <c r="AY99" s="18" t="s">
        <v>131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140</v>
      </c>
      <c r="BK99" s="141">
        <f>ROUND(I99*H99,2)</f>
        <v>0</v>
      </c>
      <c r="BL99" s="18" t="s">
        <v>822</v>
      </c>
      <c r="BM99" s="140" t="s">
        <v>832</v>
      </c>
    </row>
    <row r="100" spans="2:65" s="1" customFormat="1" ht="16.5" customHeight="1">
      <c r="B100" s="128"/>
      <c r="C100" s="129" t="s">
        <v>238</v>
      </c>
      <c r="D100" s="129" t="s">
        <v>134</v>
      </c>
      <c r="E100" s="130" t="s">
        <v>833</v>
      </c>
      <c r="F100" s="131" t="s">
        <v>834</v>
      </c>
      <c r="G100" s="132" t="s">
        <v>805</v>
      </c>
      <c r="H100" s="133">
        <v>1</v>
      </c>
      <c r="I100" s="134"/>
      <c r="J100" s="135">
        <f>ROUND(I100*H100,2)</f>
        <v>0</v>
      </c>
      <c r="K100" s="131" t="s">
        <v>3</v>
      </c>
      <c r="L100" s="33"/>
      <c r="M100" s="192" t="s">
        <v>3</v>
      </c>
      <c r="N100" s="193" t="s">
        <v>44</v>
      </c>
      <c r="O100" s="189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140" t="s">
        <v>822</v>
      </c>
      <c r="AT100" s="140" t="s">
        <v>134</v>
      </c>
      <c r="AU100" s="140" t="s">
        <v>80</v>
      </c>
      <c r="AY100" s="18" t="s">
        <v>131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140</v>
      </c>
      <c r="BK100" s="141">
        <f>ROUND(I100*H100,2)</f>
        <v>0</v>
      </c>
      <c r="BL100" s="18" t="s">
        <v>822</v>
      </c>
      <c r="BM100" s="140" t="s">
        <v>835</v>
      </c>
    </row>
    <row r="101" spans="2:65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3"/>
    </row>
  </sheetData>
  <autoFilter ref="C80:K100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8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5" customHeight="1">
      <c r="B4" s="21"/>
      <c r="D4" s="22" t="s">
        <v>94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19" t="str">
        <f>'Rekapitulace stavby'!K6</f>
        <v>Šternberk, Domov pro seniory Na Valech - střecha</v>
      </c>
      <c r="F7" s="320"/>
      <c r="G7" s="320"/>
      <c r="H7" s="320"/>
      <c r="L7" s="21"/>
    </row>
    <row r="8" spans="2:46" s="1" customFormat="1" ht="12" customHeight="1">
      <c r="B8" s="33"/>
      <c r="D8" s="28" t="s">
        <v>95</v>
      </c>
      <c r="L8" s="33"/>
    </row>
    <row r="9" spans="2:46" s="1" customFormat="1" ht="16.5" customHeight="1">
      <c r="B9" s="33"/>
      <c r="E9" s="281" t="s">
        <v>836</v>
      </c>
      <c r="F9" s="321"/>
      <c r="G9" s="321"/>
      <c r="H9" s="321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2" t="str">
        <f>'Rekapitulace stavby'!E14</f>
        <v>Vyplň údaj</v>
      </c>
      <c r="F18" s="302"/>
      <c r="G18" s="302"/>
      <c r="H18" s="30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7" t="s">
        <v>3</v>
      </c>
      <c r="F27" s="307"/>
      <c r="G27" s="307"/>
      <c r="H27" s="30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ROUND((SUM(BE81:BE102)),  2)</f>
        <v>0</v>
      </c>
      <c r="I33" s="90">
        <v>0.21</v>
      </c>
      <c r="J33" s="89">
        <f>ROUND(((SUM(BE81:BE102))*I33),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ROUND((SUM(BF81:BF102)),  2)</f>
        <v>0</v>
      </c>
      <c r="I34" s="90">
        <v>0.12</v>
      </c>
      <c r="J34" s="89">
        <f>ROUND(((SUM(BF81:BF102))*I34),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ROUND((SUM(BG81:BG102)),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ROUND((SUM(BH81:BH102)),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ROUND((SUM(BI81:BI102)),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97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19" t="str">
        <f>E7</f>
        <v>Šternberk, Domov pro seniory Na Valech - střecha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95</v>
      </c>
      <c r="L49" s="33"/>
    </row>
    <row r="50" spans="2:47" s="1" customFormat="1" ht="16.5" customHeight="1">
      <c r="B50" s="33"/>
      <c r="E50" s="281" t="str">
        <f>E9</f>
        <v>ROU2824 - Hromosvod</v>
      </c>
      <c r="F50" s="321"/>
      <c r="G50" s="321"/>
      <c r="H50" s="321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Šternberk</v>
      </c>
      <c r="I52" s="28" t="s">
        <v>23</v>
      </c>
      <c r="J52" s="50" t="str">
        <f>IF(J12="","",J12)</f>
        <v>6. 2. 2025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Město Šternberk, Horní nám. 78/16, Šternberk</v>
      </c>
      <c r="I54" s="28" t="s">
        <v>31</v>
      </c>
      <c r="J54" s="31" t="str">
        <f>E21</f>
        <v>Ing. arch. Blanka Zlamalová, Ing. Lukáš Roubal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98</v>
      </c>
      <c r="D57" s="91"/>
      <c r="E57" s="91"/>
      <c r="F57" s="91"/>
      <c r="G57" s="91"/>
      <c r="H57" s="91"/>
      <c r="I57" s="91"/>
      <c r="J57" s="98" t="s">
        <v>99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J81</f>
        <v>0</v>
      </c>
      <c r="L59" s="33"/>
      <c r="AU59" s="18" t="s">
        <v>100</v>
      </c>
    </row>
    <row r="60" spans="2:47" s="8" customFormat="1" ht="24.95" customHeight="1">
      <c r="B60" s="100"/>
      <c r="D60" s="101" t="s">
        <v>837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8" customFormat="1" ht="24.95" customHeight="1">
      <c r="B61" s="100"/>
      <c r="D61" s="101" t="s">
        <v>838</v>
      </c>
      <c r="E61" s="102"/>
      <c r="F61" s="102"/>
      <c r="G61" s="102"/>
      <c r="H61" s="102"/>
      <c r="I61" s="102"/>
      <c r="J61" s="103">
        <f>J99</f>
        <v>0</v>
      </c>
      <c r="L61" s="100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116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17</v>
      </c>
      <c r="L70" s="33"/>
    </row>
    <row r="71" spans="2:20" s="1" customFormat="1" ht="16.5" customHeight="1">
      <c r="B71" s="33"/>
      <c r="E71" s="319" t="str">
        <f>E7</f>
        <v>Šternberk, Domov pro seniory Na Valech - střecha</v>
      </c>
      <c r="F71" s="320"/>
      <c r="G71" s="320"/>
      <c r="H71" s="320"/>
      <c r="L71" s="33"/>
    </row>
    <row r="72" spans="2:20" s="1" customFormat="1" ht="12" customHeight="1">
      <c r="B72" s="33"/>
      <c r="C72" s="28" t="s">
        <v>95</v>
      </c>
      <c r="L72" s="33"/>
    </row>
    <row r="73" spans="2:20" s="1" customFormat="1" ht="16.5" customHeight="1">
      <c r="B73" s="33"/>
      <c r="E73" s="281" t="str">
        <f>E9</f>
        <v>ROU2824 - Hromosvod</v>
      </c>
      <c r="F73" s="321"/>
      <c r="G73" s="321"/>
      <c r="H73" s="321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Šternberk</v>
      </c>
      <c r="I75" s="28" t="s">
        <v>23</v>
      </c>
      <c r="J75" s="50" t="str">
        <f>IF(J12="","",J12)</f>
        <v>6. 2. 2025</v>
      </c>
      <c r="L75" s="33"/>
    </row>
    <row r="76" spans="2:20" s="1" customFormat="1" ht="6.95" customHeight="1">
      <c r="B76" s="33"/>
      <c r="L76" s="33"/>
    </row>
    <row r="77" spans="2:20" s="1" customFormat="1" ht="40.15" customHeight="1">
      <c r="B77" s="33"/>
      <c r="C77" s="28" t="s">
        <v>25</v>
      </c>
      <c r="F77" s="26" t="str">
        <f>E15</f>
        <v>Město Šternberk, Horní nám. 78/16, Šternberk</v>
      </c>
      <c r="I77" s="28" t="s">
        <v>31</v>
      </c>
      <c r="J77" s="31" t="str">
        <f>E21</f>
        <v>Ing. arch. Blanka Zlamalová, Ing. Lukáš Roubal</v>
      </c>
      <c r="L77" s="33"/>
    </row>
    <row r="78" spans="2:20" s="1" customFormat="1" ht="15.2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08"/>
      <c r="C80" s="109" t="s">
        <v>117</v>
      </c>
      <c r="D80" s="110" t="s">
        <v>57</v>
      </c>
      <c r="E80" s="110" t="s">
        <v>53</v>
      </c>
      <c r="F80" s="110" t="s">
        <v>54</v>
      </c>
      <c r="G80" s="110" t="s">
        <v>118</v>
      </c>
      <c r="H80" s="110" t="s">
        <v>119</v>
      </c>
      <c r="I80" s="110" t="s">
        <v>120</v>
      </c>
      <c r="J80" s="110" t="s">
        <v>99</v>
      </c>
      <c r="K80" s="111" t="s">
        <v>121</v>
      </c>
      <c r="L80" s="108"/>
      <c r="M80" s="57" t="s">
        <v>3</v>
      </c>
      <c r="N80" s="58" t="s">
        <v>42</v>
      </c>
      <c r="O80" s="58" t="s">
        <v>122</v>
      </c>
      <c r="P80" s="58" t="s">
        <v>123</v>
      </c>
      <c r="Q80" s="58" t="s">
        <v>124</v>
      </c>
      <c r="R80" s="58" t="s">
        <v>125</v>
      </c>
      <c r="S80" s="58" t="s">
        <v>126</v>
      </c>
      <c r="T80" s="59" t="s">
        <v>127</v>
      </c>
    </row>
    <row r="81" spans="2:65" s="1" customFormat="1" ht="22.9" customHeight="1">
      <c r="B81" s="33"/>
      <c r="C81" s="62" t="s">
        <v>128</v>
      </c>
      <c r="J81" s="112">
        <f>BK81</f>
        <v>0</v>
      </c>
      <c r="L81" s="33"/>
      <c r="M81" s="60"/>
      <c r="N81" s="51"/>
      <c r="O81" s="51"/>
      <c r="P81" s="113">
        <f>P82+P99</f>
        <v>0</v>
      </c>
      <c r="Q81" s="51"/>
      <c r="R81" s="113">
        <f>R82+R99</f>
        <v>0</v>
      </c>
      <c r="S81" s="51"/>
      <c r="T81" s="114">
        <f>T82+T99</f>
        <v>0</v>
      </c>
      <c r="AT81" s="18" t="s">
        <v>71</v>
      </c>
      <c r="AU81" s="18" t="s">
        <v>100</v>
      </c>
      <c r="BK81" s="115">
        <f>BK82+BK99</f>
        <v>0</v>
      </c>
    </row>
    <row r="82" spans="2:65" s="11" customFormat="1" ht="25.9" customHeight="1">
      <c r="B82" s="116"/>
      <c r="D82" s="117" t="s">
        <v>71</v>
      </c>
      <c r="E82" s="118" t="s">
        <v>839</v>
      </c>
      <c r="F82" s="118" t="s">
        <v>840</v>
      </c>
      <c r="I82" s="119"/>
      <c r="J82" s="120">
        <f>BK82</f>
        <v>0</v>
      </c>
      <c r="L82" s="116"/>
      <c r="M82" s="121"/>
      <c r="P82" s="122">
        <f>SUM(P83:P98)</f>
        <v>0</v>
      </c>
      <c r="R82" s="122">
        <f>SUM(R83:R98)</f>
        <v>0</v>
      </c>
      <c r="T82" s="123">
        <f>SUM(T83:T98)</f>
        <v>0</v>
      </c>
      <c r="AR82" s="117" t="s">
        <v>80</v>
      </c>
      <c r="AT82" s="124" t="s">
        <v>71</v>
      </c>
      <c r="AU82" s="124" t="s">
        <v>72</v>
      </c>
      <c r="AY82" s="117" t="s">
        <v>131</v>
      </c>
      <c r="BK82" s="125">
        <f>SUM(BK83:BK98)</f>
        <v>0</v>
      </c>
    </row>
    <row r="83" spans="2:65" s="1" customFormat="1" ht="16.5" customHeight="1">
      <c r="B83" s="128"/>
      <c r="C83" s="129" t="s">
        <v>80</v>
      </c>
      <c r="D83" s="129" t="s">
        <v>134</v>
      </c>
      <c r="E83" s="130" t="s">
        <v>841</v>
      </c>
      <c r="F83" s="131" t="s">
        <v>842</v>
      </c>
      <c r="G83" s="132" t="s">
        <v>843</v>
      </c>
      <c r="H83" s="133">
        <v>1</v>
      </c>
      <c r="I83" s="134"/>
      <c r="J83" s="135">
        <f t="shared" ref="J83:J98" si="0">ROUND(I83*H83,2)</f>
        <v>0</v>
      </c>
      <c r="K83" s="131" t="s">
        <v>3</v>
      </c>
      <c r="L83" s="33"/>
      <c r="M83" s="136" t="s">
        <v>3</v>
      </c>
      <c r="N83" s="137" t="s">
        <v>44</v>
      </c>
      <c r="P83" s="138">
        <f t="shared" ref="P83:P98" si="1">O83*H83</f>
        <v>0</v>
      </c>
      <c r="Q83" s="138">
        <v>0</v>
      </c>
      <c r="R83" s="138">
        <f t="shared" ref="R83:R98" si="2">Q83*H83</f>
        <v>0</v>
      </c>
      <c r="S83" s="138">
        <v>0</v>
      </c>
      <c r="T83" s="139">
        <f t="shared" ref="T83:T98" si="3">S83*H83</f>
        <v>0</v>
      </c>
      <c r="AR83" s="140" t="s">
        <v>552</v>
      </c>
      <c r="AT83" s="140" t="s">
        <v>134</v>
      </c>
      <c r="AU83" s="140" t="s">
        <v>80</v>
      </c>
      <c r="AY83" s="18" t="s">
        <v>131</v>
      </c>
      <c r="BE83" s="141">
        <f t="shared" ref="BE83:BE98" si="4">IF(N83="základní",J83,0)</f>
        <v>0</v>
      </c>
      <c r="BF83" s="141">
        <f t="shared" ref="BF83:BF98" si="5">IF(N83="snížená",J83,0)</f>
        <v>0</v>
      </c>
      <c r="BG83" s="141">
        <f t="shared" ref="BG83:BG98" si="6">IF(N83="zákl. přenesená",J83,0)</f>
        <v>0</v>
      </c>
      <c r="BH83" s="141">
        <f t="shared" ref="BH83:BH98" si="7">IF(N83="sníž. přenesená",J83,0)</f>
        <v>0</v>
      </c>
      <c r="BI83" s="141">
        <f t="shared" ref="BI83:BI98" si="8">IF(N83="nulová",J83,0)</f>
        <v>0</v>
      </c>
      <c r="BJ83" s="18" t="s">
        <v>140</v>
      </c>
      <c r="BK83" s="141">
        <f t="shared" ref="BK83:BK98" si="9">ROUND(I83*H83,2)</f>
        <v>0</v>
      </c>
      <c r="BL83" s="18" t="s">
        <v>552</v>
      </c>
      <c r="BM83" s="140" t="s">
        <v>844</v>
      </c>
    </row>
    <row r="84" spans="2:65" s="1" customFormat="1" ht="16.5" customHeight="1">
      <c r="B84" s="128"/>
      <c r="C84" s="129" t="s">
        <v>140</v>
      </c>
      <c r="D84" s="129" t="s">
        <v>134</v>
      </c>
      <c r="E84" s="130" t="s">
        <v>845</v>
      </c>
      <c r="F84" s="131" t="s">
        <v>846</v>
      </c>
      <c r="G84" s="132" t="s">
        <v>843</v>
      </c>
      <c r="H84" s="133">
        <v>6</v>
      </c>
      <c r="I84" s="134"/>
      <c r="J84" s="135">
        <f t="shared" si="0"/>
        <v>0</v>
      </c>
      <c r="K84" s="131" t="s">
        <v>3</v>
      </c>
      <c r="L84" s="33"/>
      <c r="M84" s="136" t="s">
        <v>3</v>
      </c>
      <c r="N84" s="137" t="s">
        <v>44</v>
      </c>
      <c r="P84" s="138">
        <f t="shared" si="1"/>
        <v>0</v>
      </c>
      <c r="Q84" s="138">
        <v>0</v>
      </c>
      <c r="R84" s="138">
        <f t="shared" si="2"/>
        <v>0</v>
      </c>
      <c r="S84" s="138">
        <v>0</v>
      </c>
      <c r="T84" s="139">
        <f t="shared" si="3"/>
        <v>0</v>
      </c>
      <c r="AR84" s="140" t="s">
        <v>552</v>
      </c>
      <c r="AT84" s="140" t="s">
        <v>134</v>
      </c>
      <c r="AU84" s="140" t="s">
        <v>80</v>
      </c>
      <c r="AY84" s="18" t="s">
        <v>131</v>
      </c>
      <c r="BE84" s="141">
        <f t="shared" si="4"/>
        <v>0</v>
      </c>
      <c r="BF84" s="141">
        <f t="shared" si="5"/>
        <v>0</v>
      </c>
      <c r="BG84" s="141">
        <f t="shared" si="6"/>
        <v>0</v>
      </c>
      <c r="BH84" s="141">
        <f t="shared" si="7"/>
        <v>0</v>
      </c>
      <c r="BI84" s="141">
        <f t="shared" si="8"/>
        <v>0</v>
      </c>
      <c r="BJ84" s="18" t="s">
        <v>140</v>
      </c>
      <c r="BK84" s="141">
        <f t="shared" si="9"/>
        <v>0</v>
      </c>
      <c r="BL84" s="18" t="s">
        <v>552</v>
      </c>
      <c r="BM84" s="140" t="s">
        <v>847</v>
      </c>
    </row>
    <row r="85" spans="2:65" s="1" customFormat="1" ht="16.5" customHeight="1">
      <c r="B85" s="128"/>
      <c r="C85" s="129" t="s">
        <v>165</v>
      </c>
      <c r="D85" s="129" t="s">
        <v>134</v>
      </c>
      <c r="E85" s="130" t="s">
        <v>848</v>
      </c>
      <c r="F85" s="131" t="s">
        <v>849</v>
      </c>
      <c r="G85" s="132" t="s">
        <v>843</v>
      </c>
      <c r="H85" s="133">
        <v>10</v>
      </c>
      <c r="I85" s="134"/>
      <c r="J85" s="135">
        <f t="shared" si="0"/>
        <v>0</v>
      </c>
      <c r="K85" s="131" t="s">
        <v>3</v>
      </c>
      <c r="L85" s="33"/>
      <c r="M85" s="136" t="s">
        <v>3</v>
      </c>
      <c r="N85" s="137" t="s">
        <v>44</v>
      </c>
      <c r="P85" s="138">
        <f t="shared" si="1"/>
        <v>0</v>
      </c>
      <c r="Q85" s="138">
        <v>0</v>
      </c>
      <c r="R85" s="138">
        <f t="shared" si="2"/>
        <v>0</v>
      </c>
      <c r="S85" s="138">
        <v>0</v>
      </c>
      <c r="T85" s="139">
        <f t="shared" si="3"/>
        <v>0</v>
      </c>
      <c r="AR85" s="140" t="s">
        <v>552</v>
      </c>
      <c r="AT85" s="140" t="s">
        <v>134</v>
      </c>
      <c r="AU85" s="140" t="s">
        <v>80</v>
      </c>
      <c r="AY85" s="18" t="s">
        <v>131</v>
      </c>
      <c r="BE85" s="141">
        <f t="shared" si="4"/>
        <v>0</v>
      </c>
      <c r="BF85" s="141">
        <f t="shared" si="5"/>
        <v>0</v>
      </c>
      <c r="BG85" s="141">
        <f t="shared" si="6"/>
        <v>0</v>
      </c>
      <c r="BH85" s="141">
        <f t="shared" si="7"/>
        <v>0</v>
      </c>
      <c r="BI85" s="141">
        <f t="shared" si="8"/>
        <v>0</v>
      </c>
      <c r="BJ85" s="18" t="s">
        <v>140</v>
      </c>
      <c r="BK85" s="141">
        <f t="shared" si="9"/>
        <v>0</v>
      </c>
      <c r="BL85" s="18" t="s">
        <v>552</v>
      </c>
      <c r="BM85" s="140" t="s">
        <v>850</v>
      </c>
    </row>
    <row r="86" spans="2:65" s="1" customFormat="1" ht="16.5" customHeight="1">
      <c r="B86" s="128"/>
      <c r="C86" s="129" t="s">
        <v>139</v>
      </c>
      <c r="D86" s="129" t="s">
        <v>134</v>
      </c>
      <c r="E86" s="130" t="s">
        <v>851</v>
      </c>
      <c r="F86" s="131" t="s">
        <v>852</v>
      </c>
      <c r="G86" s="132" t="s">
        <v>843</v>
      </c>
      <c r="H86" s="133">
        <v>50</v>
      </c>
      <c r="I86" s="134"/>
      <c r="J86" s="135">
        <f t="shared" si="0"/>
        <v>0</v>
      </c>
      <c r="K86" s="131" t="s">
        <v>3</v>
      </c>
      <c r="L86" s="33"/>
      <c r="M86" s="136" t="s">
        <v>3</v>
      </c>
      <c r="N86" s="137" t="s">
        <v>44</v>
      </c>
      <c r="P86" s="138">
        <f t="shared" si="1"/>
        <v>0</v>
      </c>
      <c r="Q86" s="138">
        <v>0</v>
      </c>
      <c r="R86" s="138">
        <f t="shared" si="2"/>
        <v>0</v>
      </c>
      <c r="S86" s="138">
        <v>0</v>
      </c>
      <c r="T86" s="139">
        <f t="shared" si="3"/>
        <v>0</v>
      </c>
      <c r="AR86" s="140" t="s">
        <v>552</v>
      </c>
      <c r="AT86" s="140" t="s">
        <v>134</v>
      </c>
      <c r="AU86" s="140" t="s">
        <v>80</v>
      </c>
      <c r="AY86" s="18" t="s">
        <v>131</v>
      </c>
      <c r="BE86" s="141">
        <f t="shared" si="4"/>
        <v>0</v>
      </c>
      <c r="BF86" s="141">
        <f t="shared" si="5"/>
        <v>0</v>
      </c>
      <c r="BG86" s="141">
        <f t="shared" si="6"/>
        <v>0</v>
      </c>
      <c r="BH86" s="141">
        <f t="shared" si="7"/>
        <v>0</v>
      </c>
      <c r="BI86" s="141">
        <f t="shared" si="8"/>
        <v>0</v>
      </c>
      <c r="BJ86" s="18" t="s">
        <v>140</v>
      </c>
      <c r="BK86" s="141">
        <f t="shared" si="9"/>
        <v>0</v>
      </c>
      <c r="BL86" s="18" t="s">
        <v>552</v>
      </c>
      <c r="BM86" s="140" t="s">
        <v>853</v>
      </c>
    </row>
    <row r="87" spans="2:65" s="1" customFormat="1" ht="16.5" customHeight="1">
      <c r="B87" s="128"/>
      <c r="C87" s="129" t="s">
        <v>174</v>
      </c>
      <c r="D87" s="129" t="s">
        <v>134</v>
      </c>
      <c r="E87" s="130" t="s">
        <v>854</v>
      </c>
      <c r="F87" s="131" t="s">
        <v>855</v>
      </c>
      <c r="G87" s="132" t="s">
        <v>279</v>
      </c>
      <c r="H87" s="133">
        <v>140</v>
      </c>
      <c r="I87" s="134"/>
      <c r="J87" s="135">
        <f t="shared" si="0"/>
        <v>0</v>
      </c>
      <c r="K87" s="131" t="s">
        <v>3</v>
      </c>
      <c r="L87" s="33"/>
      <c r="M87" s="136" t="s">
        <v>3</v>
      </c>
      <c r="N87" s="137" t="s">
        <v>44</v>
      </c>
      <c r="P87" s="138">
        <f t="shared" si="1"/>
        <v>0</v>
      </c>
      <c r="Q87" s="138">
        <v>0</v>
      </c>
      <c r="R87" s="138">
        <f t="shared" si="2"/>
        <v>0</v>
      </c>
      <c r="S87" s="138">
        <v>0</v>
      </c>
      <c r="T87" s="139">
        <f t="shared" si="3"/>
        <v>0</v>
      </c>
      <c r="AR87" s="140" t="s">
        <v>552</v>
      </c>
      <c r="AT87" s="140" t="s">
        <v>134</v>
      </c>
      <c r="AU87" s="140" t="s">
        <v>80</v>
      </c>
      <c r="AY87" s="18" t="s">
        <v>131</v>
      </c>
      <c r="BE87" s="141">
        <f t="shared" si="4"/>
        <v>0</v>
      </c>
      <c r="BF87" s="141">
        <f t="shared" si="5"/>
        <v>0</v>
      </c>
      <c r="BG87" s="141">
        <f t="shared" si="6"/>
        <v>0</v>
      </c>
      <c r="BH87" s="141">
        <f t="shared" si="7"/>
        <v>0</v>
      </c>
      <c r="BI87" s="141">
        <f t="shared" si="8"/>
        <v>0</v>
      </c>
      <c r="BJ87" s="18" t="s">
        <v>140</v>
      </c>
      <c r="BK87" s="141">
        <f t="shared" si="9"/>
        <v>0</v>
      </c>
      <c r="BL87" s="18" t="s">
        <v>552</v>
      </c>
      <c r="BM87" s="140" t="s">
        <v>856</v>
      </c>
    </row>
    <row r="88" spans="2:65" s="1" customFormat="1" ht="16.5" customHeight="1">
      <c r="B88" s="128"/>
      <c r="C88" s="129" t="s">
        <v>181</v>
      </c>
      <c r="D88" s="129" t="s">
        <v>134</v>
      </c>
      <c r="E88" s="130" t="s">
        <v>857</v>
      </c>
      <c r="F88" s="131" t="s">
        <v>858</v>
      </c>
      <c r="G88" s="132" t="s">
        <v>843</v>
      </c>
      <c r="H88" s="133">
        <v>8</v>
      </c>
      <c r="I88" s="134"/>
      <c r="J88" s="135">
        <f t="shared" si="0"/>
        <v>0</v>
      </c>
      <c r="K88" s="131" t="s">
        <v>3</v>
      </c>
      <c r="L88" s="33"/>
      <c r="M88" s="136" t="s">
        <v>3</v>
      </c>
      <c r="N88" s="137" t="s">
        <v>44</v>
      </c>
      <c r="P88" s="138">
        <f t="shared" si="1"/>
        <v>0</v>
      </c>
      <c r="Q88" s="138">
        <v>0</v>
      </c>
      <c r="R88" s="138">
        <f t="shared" si="2"/>
        <v>0</v>
      </c>
      <c r="S88" s="138">
        <v>0</v>
      </c>
      <c r="T88" s="139">
        <f t="shared" si="3"/>
        <v>0</v>
      </c>
      <c r="AR88" s="140" t="s">
        <v>552</v>
      </c>
      <c r="AT88" s="140" t="s">
        <v>134</v>
      </c>
      <c r="AU88" s="140" t="s">
        <v>80</v>
      </c>
      <c r="AY88" s="18" t="s">
        <v>131</v>
      </c>
      <c r="BE88" s="141">
        <f t="shared" si="4"/>
        <v>0</v>
      </c>
      <c r="BF88" s="141">
        <f t="shared" si="5"/>
        <v>0</v>
      </c>
      <c r="BG88" s="141">
        <f t="shared" si="6"/>
        <v>0</v>
      </c>
      <c r="BH88" s="141">
        <f t="shared" si="7"/>
        <v>0</v>
      </c>
      <c r="BI88" s="141">
        <f t="shared" si="8"/>
        <v>0</v>
      </c>
      <c r="BJ88" s="18" t="s">
        <v>140</v>
      </c>
      <c r="BK88" s="141">
        <f t="shared" si="9"/>
        <v>0</v>
      </c>
      <c r="BL88" s="18" t="s">
        <v>552</v>
      </c>
      <c r="BM88" s="140" t="s">
        <v>859</v>
      </c>
    </row>
    <row r="89" spans="2:65" s="1" customFormat="1" ht="16.5" customHeight="1">
      <c r="B89" s="128"/>
      <c r="C89" s="129" t="s">
        <v>188</v>
      </c>
      <c r="D89" s="129" t="s">
        <v>134</v>
      </c>
      <c r="E89" s="130" t="s">
        <v>860</v>
      </c>
      <c r="F89" s="131" t="s">
        <v>861</v>
      </c>
      <c r="G89" s="132" t="s">
        <v>843</v>
      </c>
      <c r="H89" s="133">
        <v>2</v>
      </c>
      <c r="I89" s="134"/>
      <c r="J89" s="135">
        <f t="shared" si="0"/>
        <v>0</v>
      </c>
      <c r="K89" s="131" t="s">
        <v>3</v>
      </c>
      <c r="L89" s="33"/>
      <c r="M89" s="136" t="s">
        <v>3</v>
      </c>
      <c r="N89" s="137" t="s">
        <v>44</v>
      </c>
      <c r="P89" s="138">
        <f t="shared" si="1"/>
        <v>0</v>
      </c>
      <c r="Q89" s="138">
        <v>0</v>
      </c>
      <c r="R89" s="138">
        <f t="shared" si="2"/>
        <v>0</v>
      </c>
      <c r="S89" s="138">
        <v>0</v>
      </c>
      <c r="T89" s="139">
        <f t="shared" si="3"/>
        <v>0</v>
      </c>
      <c r="AR89" s="140" t="s">
        <v>552</v>
      </c>
      <c r="AT89" s="140" t="s">
        <v>134</v>
      </c>
      <c r="AU89" s="140" t="s">
        <v>80</v>
      </c>
      <c r="AY89" s="18" t="s">
        <v>131</v>
      </c>
      <c r="BE89" s="141">
        <f t="shared" si="4"/>
        <v>0</v>
      </c>
      <c r="BF89" s="141">
        <f t="shared" si="5"/>
        <v>0</v>
      </c>
      <c r="BG89" s="141">
        <f t="shared" si="6"/>
        <v>0</v>
      </c>
      <c r="BH89" s="141">
        <f t="shared" si="7"/>
        <v>0</v>
      </c>
      <c r="BI89" s="141">
        <f t="shared" si="8"/>
        <v>0</v>
      </c>
      <c r="BJ89" s="18" t="s">
        <v>140</v>
      </c>
      <c r="BK89" s="141">
        <f t="shared" si="9"/>
        <v>0</v>
      </c>
      <c r="BL89" s="18" t="s">
        <v>552</v>
      </c>
      <c r="BM89" s="140" t="s">
        <v>862</v>
      </c>
    </row>
    <row r="90" spans="2:65" s="1" customFormat="1" ht="16.5" customHeight="1">
      <c r="B90" s="128"/>
      <c r="C90" s="129" t="s">
        <v>193</v>
      </c>
      <c r="D90" s="129" t="s">
        <v>134</v>
      </c>
      <c r="E90" s="130" t="s">
        <v>863</v>
      </c>
      <c r="F90" s="131" t="s">
        <v>864</v>
      </c>
      <c r="G90" s="132" t="s">
        <v>843</v>
      </c>
      <c r="H90" s="133">
        <v>1</v>
      </c>
      <c r="I90" s="134"/>
      <c r="J90" s="135">
        <f t="shared" si="0"/>
        <v>0</v>
      </c>
      <c r="K90" s="131" t="s">
        <v>3</v>
      </c>
      <c r="L90" s="33"/>
      <c r="M90" s="136" t="s">
        <v>3</v>
      </c>
      <c r="N90" s="137" t="s">
        <v>44</v>
      </c>
      <c r="P90" s="138">
        <f t="shared" si="1"/>
        <v>0</v>
      </c>
      <c r="Q90" s="138">
        <v>0</v>
      </c>
      <c r="R90" s="138">
        <f t="shared" si="2"/>
        <v>0</v>
      </c>
      <c r="S90" s="138">
        <v>0</v>
      </c>
      <c r="T90" s="139">
        <f t="shared" si="3"/>
        <v>0</v>
      </c>
      <c r="AR90" s="140" t="s">
        <v>552</v>
      </c>
      <c r="AT90" s="140" t="s">
        <v>134</v>
      </c>
      <c r="AU90" s="140" t="s">
        <v>80</v>
      </c>
      <c r="AY90" s="18" t="s">
        <v>131</v>
      </c>
      <c r="BE90" s="141">
        <f t="shared" si="4"/>
        <v>0</v>
      </c>
      <c r="BF90" s="141">
        <f t="shared" si="5"/>
        <v>0</v>
      </c>
      <c r="BG90" s="141">
        <f t="shared" si="6"/>
        <v>0</v>
      </c>
      <c r="BH90" s="141">
        <f t="shared" si="7"/>
        <v>0</v>
      </c>
      <c r="BI90" s="141">
        <f t="shared" si="8"/>
        <v>0</v>
      </c>
      <c r="BJ90" s="18" t="s">
        <v>140</v>
      </c>
      <c r="BK90" s="141">
        <f t="shared" si="9"/>
        <v>0</v>
      </c>
      <c r="BL90" s="18" t="s">
        <v>552</v>
      </c>
      <c r="BM90" s="140" t="s">
        <v>865</v>
      </c>
    </row>
    <row r="91" spans="2:65" s="1" customFormat="1" ht="16.5" customHeight="1">
      <c r="B91" s="128"/>
      <c r="C91" s="129" t="s">
        <v>132</v>
      </c>
      <c r="D91" s="129" t="s">
        <v>134</v>
      </c>
      <c r="E91" s="130" t="s">
        <v>866</v>
      </c>
      <c r="F91" s="131" t="s">
        <v>867</v>
      </c>
      <c r="G91" s="132" t="s">
        <v>843</v>
      </c>
      <c r="H91" s="133">
        <v>90</v>
      </c>
      <c r="I91" s="134"/>
      <c r="J91" s="135">
        <f t="shared" si="0"/>
        <v>0</v>
      </c>
      <c r="K91" s="131" t="s">
        <v>3</v>
      </c>
      <c r="L91" s="33"/>
      <c r="M91" s="136" t="s">
        <v>3</v>
      </c>
      <c r="N91" s="137" t="s">
        <v>44</v>
      </c>
      <c r="P91" s="138">
        <f t="shared" si="1"/>
        <v>0</v>
      </c>
      <c r="Q91" s="138">
        <v>0</v>
      </c>
      <c r="R91" s="138">
        <f t="shared" si="2"/>
        <v>0</v>
      </c>
      <c r="S91" s="138">
        <v>0</v>
      </c>
      <c r="T91" s="139">
        <f t="shared" si="3"/>
        <v>0</v>
      </c>
      <c r="AR91" s="140" t="s">
        <v>552</v>
      </c>
      <c r="AT91" s="140" t="s">
        <v>134</v>
      </c>
      <c r="AU91" s="140" t="s">
        <v>80</v>
      </c>
      <c r="AY91" s="18" t="s">
        <v>131</v>
      </c>
      <c r="BE91" s="141">
        <f t="shared" si="4"/>
        <v>0</v>
      </c>
      <c r="BF91" s="141">
        <f t="shared" si="5"/>
        <v>0</v>
      </c>
      <c r="BG91" s="141">
        <f t="shared" si="6"/>
        <v>0</v>
      </c>
      <c r="BH91" s="141">
        <f t="shared" si="7"/>
        <v>0</v>
      </c>
      <c r="BI91" s="141">
        <f t="shared" si="8"/>
        <v>0</v>
      </c>
      <c r="BJ91" s="18" t="s">
        <v>140</v>
      </c>
      <c r="BK91" s="141">
        <f t="shared" si="9"/>
        <v>0</v>
      </c>
      <c r="BL91" s="18" t="s">
        <v>552</v>
      </c>
      <c r="BM91" s="140" t="s">
        <v>868</v>
      </c>
    </row>
    <row r="92" spans="2:65" s="1" customFormat="1" ht="16.5" customHeight="1">
      <c r="B92" s="128"/>
      <c r="C92" s="129" t="s">
        <v>205</v>
      </c>
      <c r="D92" s="129" t="s">
        <v>134</v>
      </c>
      <c r="E92" s="130" t="s">
        <v>869</v>
      </c>
      <c r="F92" s="131" t="s">
        <v>870</v>
      </c>
      <c r="G92" s="132" t="s">
        <v>843</v>
      </c>
      <c r="H92" s="133">
        <v>5</v>
      </c>
      <c r="I92" s="134"/>
      <c r="J92" s="135">
        <f t="shared" si="0"/>
        <v>0</v>
      </c>
      <c r="K92" s="131" t="s">
        <v>3</v>
      </c>
      <c r="L92" s="33"/>
      <c r="M92" s="136" t="s">
        <v>3</v>
      </c>
      <c r="N92" s="137" t="s">
        <v>44</v>
      </c>
      <c r="P92" s="138">
        <f t="shared" si="1"/>
        <v>0</v>
      </c>
      <c r="Q92" s="138">
        <v>0</v>
      </c>
      <c r="R92" s="138">
        <f t="shared" si="2"/>
        <v>0</v>
      </c>
      <c r="S92" s="138">
        <v>0</v>
      </c>
      <c r="T92" s="139">
        <f t="shared" si="3"/>
        <v>0</v>
      </c>
      <c r="AR92" s="140" t="s">
        <v>552</v>
      </c>
      <c r="AT92" s="140" t="s">
        <v>134</v>
      </c>
      <c r="AU92" s="140" t="s">
        <v>80</v>
      </c>
      <c r="AY92" s="18" t="s">
        <v>131</v>
      </c>
      <c r="BE92" s="141">
        <f t="shared" si="4"/>
        <v>0</v>
      </c>
      <c r="BF92" s="141">
        <f t="shared" si="5"/>
        <v>0</v>
      </c>
      <c r="BG92" s="141">
        <f t="shared" si="6"/>
        <v>0</v>
      </c>
      <c r="BH92" s="141">
        <f t="shared" si="7"/>
        <v>0</v>
      </c>
      <c r="BI92" s="141">
        <f t="shared" si="8"/>
        <v>0</v>
      </c>
      <c r="BJ92" s="18" t="s">
        <v>140</v>
      </c>
      <c r="BK92" s="141">
        <f t="shared" si="9"/>
        <v>0</v>
      </c>
      <c r="BL92" s="18" t="s">
        <v>552</v>
      </c>
      <c r="BM92" s="140" t="s">
        <v>871</v>
      </c>
    </row>
    <row r="93" spans="2:65" s="1" customFormat="1" ht="16.5" customHeight="1">
      <c r="B93" s="128"/>
      <c r="C93" s="129" t="s">
        <v>210</v>
      </c>
      <c r="D93" s="129" t="s">
        <v>134</v>
      </c>
      <c r="E93" s="130" t="s">
        <v>872</v>
      </c>
      <c r="F93" s="131" t="s">
        <v>873</v>
      </c>
      <c r="G93" s="132" t="s">
        <v>874</v>
      </c>
      <c r="H93" s="133">
        <v>5</v>
      </c>
      <c r="I93" s="134"/>
      <c r="J93" s="135">
        <f t="shared" si="0"/>
        <v>0</v>
      </c>
      <c r="K93" s="131" t="s">
        <v>3</v>
      </c>
      <c r="L93" s="33"/>
      <c r="M93" s="136" t="s">
        <v>3</v>
      </c>
      <c r="N93" s="137" t="s">
        <v>44</v>
      </c>
      <c r="P93" s="138">
        <f t="shared" si="1"/>
        <v>0</v>
      </c>
      <c r="Q93" s="138">
        <v>0</v>
      </c>
      <c r="R93" s="138">
        <f t="shared" si="2"/>
        <v>0</v>
      </c>
      <c r="S93" s="138">
        <v>0</v>
      </c>
      <c r="T93" s="139">
        <f t="shared" si="3"/>
        <v>0</v>
      </c>
      <c r="AR93" s="140" t="s">
        <v>552</v>
      </c>
      <c r="AT93" s="140" t="s">
        <v>134</v>
      </c>
      <c r="AU93" s="140" t="s">
        <v>80</v>
      </c>
      <c r="AY93" s="18" t="s">
        <v>131</v>
      </c>
      <c r="BE93" s="141">
        <f t="shared" si="4"/>
        <v>0</v>
      </c>
      <c r="BF93" s="141">
        <f t="shared" si="5"/>
        <v>0</v>
      </c>
      <c r="BG93" s="141">
        <f t="shared" si="6"/>
        <v>0</v>
      </c>
      <c r="BH93" s="141">
        <f t="shared" si="7"/>
        <v>0</v>
      </c>
      <c r="BI93" s="141">
        <f t="shared" si="8"/>
        <v>0</v>
      </c>
      <c r="BJ93" s="18" t="s">
        <v>140</v>
      </c>
      <c r="BK93" s="141">
        <f t="shared" si="9"/>
        <v>0</v>
      </c>
      <c r="BL93" s="18" t="s">
        <v>552</v>
      </c>
      <c r="BM93" s="140" t="s">
        <v>875</v>
      </c>
    </row>
    <row r="94" spans="2:65" s="1" customFormat="1" ht="16.5" customHeight="1">
      <c r="B94" s="128"/>
      <c r="C94" s="129" t="s">
        <v>9</v>
      </c>
      <c r="D94" s="129" t="s">
        <v>134</v>
      </c>
      <c r="E94" s="130" t="s">
        <v>876</v>
      </c>
      <c r="F94" s="131" t="s">
        <v>877</v>
      </c>
      <c r="G94" s="132" t="s">
        <v>843</v>
      </c>
      <c r="H94" s="133">
        <v>5</v>
      </c>
      <c r="I94" s="134"/>
      <c r="J94" s="135">
        <f t="shared" si="0"/>
        <v>0</v>
      </c>
      <c r="K94" s="131" t="s">
        <v>3</v>
      </c>
      <c r="L94" s="33"/>
      <c r="M94" s="136" t="s">
        <v>3</v>
      </c>
      <c r="N94" s="137" t="s">
        <v>44</v>
      </c>
      <c r="P94" s="138">
        <f t="shared" si="1"/>
        <v>0</v>
      </c>
      <c r="Q94" s="138">
        <v>0</v>
      </c>
      <c r="R94" s="138">
        <f t="shared" si="2"/>
        <v>0</v>
      </c>
      <c r="S94" s="138">
        <v>0</v>
      </c>
      <c r="T94" s="139">
        <f t="shared" si="3"/>
        <v>0</v>
      </c>
      <c r="AR94" s="140" t="s">
        <v>552</v>
      </c>
      <c r="AT94" s="140" t="s">
        <v>134</v>
      </c>
      <c r="AU94" s="140" t="s">
        <v>80</v>
      </c>
      <c r="AY94" s="18" t="s">
        <v>131</v>
      </c>
      <c r="BE94" s="141">
        <f t="shared" si="4"/>
        <v>0</v>
      </c>
      <c r="BF94" s="141">
        <f t="shared" si="5"/>
        <v>0</v>
      </c>
      <c r="BG94" s="141">
        <f t="shared" si="6"/>
        <v>0</v>
      </c>
      <c r="BH94" s="141">
        <f t="shared" si="7"/>
        <v>0</v>
      </c>
      <c r="BI94" s="141">
        <f t="shared" si="8"/>
        <v>0</v>
      </c>
      <c r="BJ94" s="18" t="s">
        <v>140</v>
      </c>
      <c r="BK94" s="141">
        <f t="shared" si="9"/>
        <v>0</v>
      </c>
      <c r="BL94" s="18" t="s">
        <v>552</v>
      </c>
      <c r="BM94" s="140" t="s">
        <v>878</v>
      </c>
    </row>
    <row r="95" spans="2:65" s="1" customFormat="1" ht="16.5" customHeight="1">
      <c r="B95" s="128"/>
      <c r="C95" s="129" t="s">
        <v>221</v>
      </c>
      <c r="D95" s="129" t="s">
        <v>134</v>
      </c>
      <c r="E95" s="130" t="s">
        <v>879</v>
      </c>
      <c r="F95" s="131" t="s">
        <v>880</v>
      </c>
      <c r="G95" s="132" t="s">
        <v>279</v>
      </c>
      <c r="H95" s="133">
        <v>20</v>
      </c>
      <c r="I95" s="134"/>
      <c r="J95" s="135">
        <f t="shared" si="0"/>
        <v>0</v>
      </c>
      <c r="K95" s="131" t="s">
        <v>3</v>
      </c>
      <c r="L95" s="33"/>
      <c r="M95" s="136" t="s">
        <v>3</v>
      </c>
      <c r="N95" s="137" t="s">
        <v>44</v>
      </c>
      <c r="P95" s="138">
        <f t="shared" si="1"/>
        <v>0</v>
      </c>
      <c r="Q95" s="138">
        <v>0</v>
      </c>
      <c r="R95" s="138">
        <f t="shared" si="2"/>
        <v>0</v>
      </c>
      <c r="S95" s="138">
        <v>0</v>
      </c>
      <c r="T95" s="139">
        <f t="shared" si="3"/>
        <v>0</v>
      </c>
      <c r="AR95" s="140" t="s">
        <v>552</v>
      </c>
      <c r="AT95" s="140" t="s">
        <v>134</v>
      </c>
      <c r="AU95" s="140" t="s">
        <v>80</v>
      </c>
      <c r="AY95" s="18" t="s">
        <v>131</v>
      </c>
      <c r="BE95" s="141">
        <f t="shared" si="4"/>
        <v>0</v>
      </c>
      <c r="BF95" s="141">
        <f t="shared" si="5"/>
        <v>0</v>
      </c>
      <c r="BG95" s="141">
        <f t="shared" si="6"/>
        <v>0</v>
      </c>
      <c r="BH95" s="141">
        <f t="shared" si="7"/>
        <v>0</v>
      </c>
      <c r="BI95" s="141">
        <f t="shared" si="8"/>
        <v>0</v>
      </c>
      <c r="BJ95" s="18" t="s">
        <v>140</v>
      </c>
      <c r="BK95" s="141">
        <f t="shared" si="9"/>
        <v>0</v>
      </c>
      <c r="BL95" s="18" t="s">
        <v>552</v>
      </c>
      <c r="BM95" s="140" t="s">
        <v>881</v>
      </c>
    </row>
    <row r="96" spans="2:65" s="1" customFormat="1" ht="16.5" customHeight="1">
      <c r="B96" s="128"/>
      <c r="C96" s="129" t="s">
        <v>227</v>
      </c>
      <c r="D96" s="129" t="s">
        <v>134</v>
      </c>
      <c r="E96" s="130" t="s">
        <v>882</v>
      </c>
      <c r="F96" s="131" t="s">
        <v>883</v>
      </c>
      <c r="G96" s="132" t="s">
        <v>843</v>
      </c>
      <c r="H96" s="133">
        <v>12</v>
      </c>
      <c r="I96" s="134"/>
      <c r="J96" s="135">
        <f t="shared" si="0"/>
        <v>0</v>
      </c>
      <c r="K96" s="131" t="s">
        <v>3</v>
      </c>
      <c r="L96" s="33"/>
      <c r="M96" s="136" t="s">
        <v>3</v>
      </c>
      <c r="N96" s="137" t="s">
        <v>44</v>
      </c>
      <c r="P96" s="138">
        <f t="shared" si="1"/>
        <v>0</v>
      </c>
      <c r="Q96" s="138">
        <v>0</v>
      </c>
      <c r="R96" s="138">
        <f t="shared" si="2"/>
        <v>0</v>
      </c>
      <c r="S96" s="138">
        <v>0</v>
      </c>
      <c r="T96" s="139">
        <f t="shared" si="3"/>
        <v>0</v>
      </c>
      <c r="AR96" s="140" t="s">
        <v>552</v>
      </c>
      <c r="AT96" s="140" t="s">
        <v>134</v>
      </c>
      <c r="AU96" s="140" t="s">
        <v>80</v>
      </c>
      <c r="AY96" s="18" t="s">
        <v>131</v>
      </c>
      <c r="BE96" s="141">
        <f t="shared" si="4"/>
        <v>0</v>
      </c>
      <c r="BF96" s="141">
        <f t="shared" si="5"/>
        <v>0</v>
      </c>
      <c r="BG96" s="141">
        <f t="shared" si="6"/>
        <v>0</v>
      </c>
      <c r="BH96" s="141">
        <f t="shared" si="7"/>
        <v>0</v>
      </c>
      <c r="BI96" s="141">
        <f t="shared" si="8"/>
        <v>0</v>
      </c>
      <c r="BJ96" s="18" t="s">
        <v>140</v>
      </c>
      <c r="BK96" s="141">
        <f t="shared" si="9"/>
        <v>0</v>
      </c>
      <c r="BL96" s="18" t="s">
        <v>552</v>
      </c>
      <c r="BM96" s="140" t="s">
        <v>884</v>
      </c>
    </row>
    <row r="97" spans="2:65" s="1" customFormat="1" ht="16.5" customHeight="1">
      <c r="B97" s="128"/>
      <c r="C97" s="129" t="s">
        <v>232</v>
      </c>
      <c r="D97" s="129" t="s">
        <v>134</v>
      </c>
      <c r="E97" s="130" t="s">
        <v>885</v>
      </c>
      <c r="F97" s="131" t="s">
        <v>886</v>
      </c>
      <c r="G97" s="132" t="s">
        <v>843</v>
      </c>
      <c r="H97" s="133">
        <v>4</v>
      </c>
      <c r="I97" s="134"/>
      <c r="J97" s="135">
        <f t="shared" si="0"/>
        <v>0</v>
      </c>
      <c r="K97" s="131" t="s">
        <v>3</v>
      </c>
      <c r="L97" s="33"/>
      <c r="M97" s="136" t="s">
        <v>3</v>
      </c>
      <c r="N97" s="137" t="s">
        <v>44</v>
      </c>
      <c r="P97" s="138">
        <f t="shared" si="1"/>
        <v>0</v>
      </c>
      <c r="Q97" s="138">
        <v>0</v>
      </c>
      <c r="R97" s="138">
        <f t="shared" si="2"/>
        <v>0</v>
      </c>
      <c r="S97" s="138">
        <v>0</v>
      </c>
      <c r="T97" s="139">
        <f t="shared" si="3"/>
        <v>0</v>
      </c>
      <c r="AR97" s="140" t="s">
        <v>552</v>
      </c>
      <c r="AT97" s="140" t="s">
        <v>134</v>
      </c>
      <c r="AU97" s="140" t="s">
        <v>80</v>
      </c>
      <c r="AY97" s="18" t="s">
        <v>131</v>
      </c>
      <c r="BE97" s="141">
        <f t="shared" si="4"/>
        <v>0</v>
      </c>
      <c r="BF97" s="141">
        <f t="shared" si="5"/>
        <v>0</v>
      </c>
      <c r="BG97" s="141">
        <f t="shared" si="6"/>
        <v>0</v>
      </c>
      <c r="BH97" s="141">
        <f t="shared" si="7"/>
        <v>0</v>
      </c>
      <c r="BI97" s="141">
        <f t="shared" si="8"/>
        <v>0</v>
      </c>
      <c r="BJ97" s="18" t="s">
        <v>140</v>
      </c>
      <c r="BK97" s="141">
        <f t="shared" si="9"/>
        <v>0</v>
      </c>
      <c r="BL97" s="18" t="s">
        <v>552</v>
      </c>
      <c r="BM97" s="140" t="s">
        <v>887</v>
      </c>
    </row>
    <row r="98" spans="2:65" s="1" customFormat="1" ht="16.5" customHeight="1">
      <c r="B98" s="128"/>
      <c r="C98" s="129" t="s">
        <v>238</v>
      </c>
      <c r="D98" s="129" t="s">
        <v>134</v>
      </c>
      <c r="E98" s="130" t="s">
        <v>888</v>
      </c>
      <c r="F98" s="131" t="s">
        <v>889</v>
      </c>
      <c r="G98" s="132" t="s">
        <v>843</v>
      </c>
      <c r="H98" s="133">
        <v>3</v>
      </c>
      <c r="I98" s="134"/>
      <c r="J98" s="135">
        <f t="shared" si="0"/>
        <v>0</v>
      </c>
      <c r="K98" s="131" t="s">
        <v>3</v>
      </c>
      <c r="L98" s="33"/>
      <c r="M98" s="136" t="s">
        <v>3</v>
      </c>
      <c r="N98" s="137" t="s">
        <v>44</v>
      </c>
      <c r="P98" s="138">
        <f t="shared" si="1"/>
        <v>0</v>
      </c>
      <c r="Q98" s="138">
        <v>0</v>
      </c>
      <c r="R98" s="138">
        <f t="shared" si="2"/>
        <v>0</v>
      </c>
      <c r="S98" s="138">
        <v>0</v>
      </c>
      <c r="T98" s="139">
        <f t="shared" si="3"/>
        <v>0</v>
      </c>
      <c r="AR98" s="140" t="s">
        <v>552</v>
      </c>
      <c r="AT98" s="140" t="s">
        <v>134</v>
      </c>
      <c r="AU98" s="140" t="s">
        <v>80</v>
      </c>
      <c r="AY98" s="18" t="s">
        <v>131</v>
      </c>
      <c r="BE98" s="141">
        <f t="shared" si="4"/>
        <v>0</v>
      </c>
      <c r="BF98" s="141">
        <f t="shared" si="5"/>
        <v>0</v>
      </c>
      <c r="BG98" s="141">
        <f t="shared" si="6"/>
        <v>0</v>
      </c>
      <c r="BH98" s="141">
        <f t="shared" si="7"/>
        <v>0</v>
      </c>
      <c r="BI98" s="141">
        <f t="shared" si="8"/>
        <v>0</v>
      </c>
      <c r="BJ98" s="18" t="s">
        <v>140</v>
      </c>
      <c r="BK98" s="141">
        <f t="shared" si="9"/>
        <v>0</v>
      </c>
      <c r="BL98" s="18" t="s">
        <v>552</v>
      </c>
      <c r="BM98" s="140" t="s">
        <v>890</v>
      </c>
    </row>
    <row r="99" spans="2:65" s="11" customFormat="1" ht="25.9" customHeight="1">
      <c r="B99" s="116"/>
      <c r="D99" s="117" t="s">
        <v>71</v>
      </c>
      <c r="E99" s="118" t="s">
        <v>891</v>
      </c>
      <c r="F99" s="118" t="s">
        <v>892</v>
      </c>
      <c r="I99" s="119"/>
      <c r="J99" s="120">
        <f>BK99</f>
        <v>0</v>
      </c>
      <c r="L99" s="116"/>
      <c r="M99" s="121"/>
      <c r="P99" s="122">
        <f>SUM(P100:P102)</f>
        <v>0</v>
      </c>
      <c r="R99" s="122">
        <f>SUM(R100:R102)</f>
        <v>0</v>
      </c>
      <c r="T99" s="123">
        <f>SUM(T100:T102)</f>
        <v>0</v>
      </c>
      <c r="AR99" s="117" t="s">
        <v>80</v>
      </c>
      <c r="AT99" s="124" t="s">
        <v>71</v>
      </c>
      <c r="AU99" s="124" t="s">
        <v>72</v>
      </c>
      <c r="AY99" s="117" t="s">
        <v>131</v>
      </c>
      <c r="BK99" s="125">
        <f>SUM(BK100:BK102)</f>
        <v>0</v>
      </c>
    </row>
    <row r="100" spans="2:65" s="1" customFormat="1" ht="16.5" customHeight="1">
      <c r="B100" s="128"/>
      <c r="C100" s="129" t="s">
        <v>244</v>
      </c>
      <c r="D100" s="129" t="s">
        <v>134</v>
      </c>
      <c r="E100" s="130" t="s">
        <v>893</v>
      </c>
      <c r="F100" s="131" t="s">
        <v>894</v>
      </c>
      <c r="G100" s="132" t="s">
        <v>336</v>
      </c>
      <c r="H100" s="184"/>
      <c r="I100" s="134"/>
      <c r="J100" s="135">
        <f>ROUND(I100*H100,2)</f>
        <v>0</v>
      </c>
      <c r="K100" s="131" t="s">
        <v>3</v>
      </c>
      <c r="L100" s="33"/>
      <c r="M100" s="136" t="s">
        <v>3</v>
      </c>
      <c r="N100" s="137" t="s">
        <v>44</v>
      </c>
      <c r="P100" s="138">
        <f>O100*H100</f>
        <v>0</v>
      </c>
      <c r="Q100" s="138">
        <v>0</v>
      </c>
      <c r="R100" s="138">
        <f>Q100*H100</f>
        <v>0</v>
      </c>
      <c r="S100" s="138">
        <v>0</v>
      </c>
      <c r="T100" s="139">
        <f>S100*H100</f>
        <v>0</v>
      </c>
      <c r="AR100" s="140" t="s">
        <v>552</v>
      </c>
      <c r="AT100" s="140" t="s">
        <v>134</v>
      </c>
      <c r="AU100" s="140" t="s">
        <v>80</v>
      </c>
      <c r="AY100" s="18" t="s">
        <v>131</v>
      </c>
      <c r="BE100" s="141">
        <f>IF(N100="základní",J100,0)</f>
        <v>0</v>
      </c>
      <c r="BF100" s="141">
        <f>IF(N100="snížená",J100,0)</f>
        <v>0</v>
      </c>
      <c r="BG100" s="141">
        <f>IF(N100="zákl. přenesená",J100,0)</f>
        <v>0</v>
      </c>
      <c r="BH100" s="141">
        <f>IF(N100="sníž. přenesená",J100,0)</f>
        <v>0</v>
      </c>
      <c r="BI100" s="141">
        <f>IF(N100="nulová",J100,0)</f>
        <v>0</v>
      </c>
      <c r="BJ100" s="18" t="s">
        <v>140</v>
      </c>
      <c r="BK100" s="141">
        <f>ROUND(I100*H100,2)</f>
        <v>0</v>
      </c>
      <c r="BL100" s="18" t="s">
        <v>552</v>
      </c>
      <c r="BM100" s="140" t="s">
        <v>895</v>
      </c>
    </row>
    <row r="101" spans="2:65" s="1" customFormat="1" ht="16.5" customHeight="1">
      <c r="B101" s="128"/>
      <c r="C101" s="129" t="s">
        <v>251</v>
      </c>
      <c r="D101" s="129" t="s">
        <v>134</v>
      </c>
      <c r="E101" s="130" t="s">
        <v>896</v>
      </c>
      <c r="F101" s="131" t="s">
        <v>897</v>
      </c>
      <c r="G101" s="132" t="s">
        <v>336</v>
      </c>
      <c r="H101" s="184"/>
      <c r="I101" s="134"/>
      <c r="J101" s="135">
        <f>ROUND(I101*H101,2)</f>
        <v>0</v>
      </c>
      <c r="K101" s="131" t="s">
        <v>3</v>
      </c>
      <c r="L101" s="33"/>
      <c r="M101" s="136" t="s">
        <v>3</v>
      </c>
      <c r="N101" s="137" t="s">
        <v>44</v>
      </c>
      <c r="P101" s="138">
        <f>O101*H101</f>
        <v>0</v>
      </c>
      <c r="Q101" s="138">
        <v>0</v>
      </c>
      <c r="R101" s="138">
        <f>Q101*H101</f>
        <v>0</v>
      </c>
      <c r="S101" s="138">
        <v>0</v>
      </c>
      <c r="T101" s="139">
        <f>S101*H101</f>
        <v>0</v>
      </c>
      <c r="AR101" s="140" t="s">
        <v>552</v>
      </c>
      <c r="AT101" s="140" t="s">
        <v>134</v>
      </c>
      <c r="AU101" s="140" t="s">
        <v>80</v>
      </c>
      <c r="AY101" s="18" t="s">
        <v>131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8" t="s">
        <v>140</v>
      </c>
      <c r="BK101" s="141">
        <f>ROUND(I101*H101,2)</f>
        <v>0</v>
      </c>
      <c r="BL101" s="18" t="s">
        <v>552</v>
      </c>
      <c r="BM101" s="140" t="s">
        <v>898</v>
      </c>
    </row>
    <row r="102" spans="2:65" s="1" customFormat="1" ht="16.5" customHeight="1">
      <c r="B102" s="128"/>
      <c r="C102" s="129" t="s">
        <v>260</v>
      </c>
      <c r="D102" s="129" t="s">
        <v>134</v>
      </c>
      <c r="E102" s="130" t="s">
        <v>899</v>
      </c>
      <c r="F102" s="131" t="s">
        <v>900</v>
      </c>
      <c r="G102" s="132" t="s">
        <v>901</v>
      </c>
      <c r="H102" s="133">
        <v>10</v>
      </c>
      <c r="I102" s="134"/>
      <c r="J102" s="135">
        <f>ROUND(I102*H102,2)</f>
        <v>0</v>
      </c>
      <c r="K102" s="131" t="s">
        <v>3</v>
      </c>
      <c r="L102" s="33"/>
      <c r="M102" s="192" t="s">
        <v>3</v>
      </c>
      <c r="N102" s="193" t="s">
        <v>44</v>
      </c>
      <c r="O102" s="189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140" t="s">
        <v>902</v>
      </c>
      <c r="AT102" s="140" t="s">
        <v>134</v>
      </c>
      <c r="AU102" s="140" t="s">
        <v>80</v>
      </c>
      <c r="AY102" s="18" t="s">
        <v>131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140</v>
      </c>
      <c r="BK102" s="141">
        <f>ROUND(I102*H102,2)</f>
        <v>0</v>
      </c>
      <c r="BL102" s="18" t="s">
        <v>902</v>
      </c>
      <c r="BM102" s="140" t="s">
        <v>903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autoFilter ref="C80:K102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18" t="s">
        <v>6</v>
      </c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2:46" ht="24.95" customHeight="1">
      <c r="B4" s="21"/>
      <c r="D4" s="22" t="s">
        <v>94</v>
      </c>
      <c r="L4" s="21"/>
      <c r="M4" s="86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16.5" customHeight="1">
      <c r="B7" s="21"/>
      <c r="E7" s="319" t="str">
        <f>'Rekapitulace stavby'!K6</f>
        <v>Šternberk, Domov pro seniory Na Valech - střecha</v>
      </c>
      <c r="F7" s="320"/>
      <c r="G7" s="320"/>
      <c r="H7" s="320"/>
      <c r="L7" s="21"/>
    </row>
    <row r="8" spans="2:46" s="1" customFormat="1" ht="12" customHeight="1">
      <c r="B8" s="33"/>
      <c r="D8" s="28" t="s">
        <v>95</v>
      </c>
      <c r="L8" s="33"/>
    </row>
    <row r="9" spans="2:46" s="1" customFormat="1" ht="16.5" customHeight="1">
      <c r="B9" s="33"/>
      <c r="E9" s="281" t="s">
        <v>904</v>
      </c>
      <c r="F9" s="321"/>
      <c r="G9" s="321"/>
      <c r="H9" s="321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6. 2. 2025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3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2" t="str">
        <f>'Rekapitulace stavby'!E14</f>
        <v>Vyplň údaj</v>
      </c>
      <c r="F18" s="302"/>
      <c r="G18" s="302"/>
      <c r="H18" s="302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3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28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36</v>
      </c>
      <c r="L26" s="33"/>
    </row>
    <row r="27" spans="2:12" s="7" customFormat="1" ht="16.5" customHeight="1">
      <c r="B27" s="87"/>
      <c r="E27" s="307" t="s">
        <v>3</v>
      </c>
      <c r="F27" s="307"/>
      <c r="G27" s="307"/>
      <c r="H27" s="307"/>
      <c r="L27" s="87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38</v>
      </c>
      <c r="J30" s="64">
        <f>ROUND(J80,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40</v>
      </c>
      <c r="I32" s="36" t="s">
        <v>39</v>
      </c>
      <c r="J32" s="36" t="s">
        <v>41</v>
      </c>
      <c r="L32" s="33"/>
    </row>
    <row r="33" spans="2:12" s="1" customFormat="1" ht="14.45" customHeight="1">
      <c r="B33" s="33"/>
      <c r="D33" s="53" t="s">
        <v>42</v>
      </c>
      <c r="E33" s="28" t="s">
        <v>43</v>
      </c>
      <c r="F33" s="89">
        <f>ROUND((SUM(BE80:BE86)),  2)</f>
        <v>0</v>
      </c>
      <c r="I33" s="90">
        <v>0.21</v>
      </c>
      <c r="J33" s="89">
        <f>ROUND(((SUM(BE80:BE86))*I33),  2)</f>
        <v>0</v>
      </c>
      <c r="L33" s="33"/>
    </row>
    <row r="34" spans="2:12" s="1" customFormat="1" ht="14.45" customHeight="1">
      <c r="B34" s="33"/>
      <c r="E34" s="28" t="s">
        <v>44</v>
      </c>
      <c r="F34" s="89">
        <f>ROUND((SUM(BF80:BF86)),  2)</f>
        <v>0</v>
      </c>
      <c r="I34" s="90">
        <v>0.12</v>
      </c>
      <c r="J34" s="89">
        <f>ROUND(((SUM(BF80:BF86))*I34),  2)</f>
        <v>0</v>
      </c>
      <c r="L34" s="33"/>
    </row>
    <row r="35" spans="2:12" s="1" customFormat="1" ht="14.45" hidden="1" customHeight="1">
      <c r="B35" s="33"/>
      <c r="E35" s="28" t="s">
        <v>45</v>
      </c>
      <c r="F35" s="89">
        <f>ROUND((SUM(BG80:BG86)),  2)</f>
        <v>0</v>
      </c>
      <c r="I35" s="90">
        <v>0.21</v>
      </c>
      <c r="J35" s="89">
        <f>0</f>
        <v>0</v>
      </c>
      <c r="L35" s="33"/>
    </row>
    <row r="36" spans="2:12" s="1" customFormat="1" ht="14.45" hidden="1" customHeight="1">
      <c r="B36" s="33"/>
      <c r="E36" s="28" t="s">
        <v>46</v>
      </c>
      <c r="F36" s="89">
        <f>ROUND((SUM(BH80:BH86)),  2)</f>
        <v>0</v>
      </c>
      <c r="I36" s="90">
        <v>0.12</v>
      </c>
      <c r="J36" s="89">
        <f>0</f>
        <v>0</v>
      </c>
      <c r="L36" s="33"/>
    </row>
    <row r="37" spans="2:12" s="1" customFormat="1" ht="14.45" hidden="1" customHeight="1">
      <c r="B37" s="33"/>
      <c r="E37" s="28" t="s">
        <v>47</v>
      </c>
      <c r="F37" s="89">
        <f>ROUND((SUM(BI80:BI86)),  2)</f>
        <v>0</v>
      </c>
      <c r="I37" s="90">
        <v>0</v>
      </c>
      <c r="J37" s="89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97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16.5" customHeight="1">
      <c r="B48" s="33"/>
      <c r="E48" s="319" t="str">
        <f>E7</f>
        <v>Šternberk, Domov pro seniory Na Valech - střecha</v>
      </c>
      <c r="F48" s="320"/>
      <c r="G48" s="320"/>
      <c r="H48" s="320"/>
      <c r="L48" s="33"/>
    </row>
    <row r="49" spans="2:47" s="1" customFormat="1" ht="12" customHeight="1">
      <c r="B49" s="33"/>
      <c r="C49" s="28" t="s">
        <v>95</v>
      </c>
      <c r="L49" s="33"/>
    </row>
    <row r="50" spans="2:47" s="1" customFormat="1" ht="16.5" customHeight="1">
      <c r="B50" s="33"/>
      <c r="E50" s="281" t="str">
        <f>E9</f>
        <v>ROU2825 - VRN</v>
      </c>
      <c r="F50" s="321"/>
      <c r="G50" s="321"/>
      <c r="H50" s="321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Šternberk</v>
      </c>
      <c r="I52" s="28" t="s">
        <v>23</v>
      </c>
      <c r="J52" s="50" t="str">
        <f>IF(J12="","",J12)</f>
        <v>6. 2. 2025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Město Šternberk, Horní nám. 78/16, Šternberk</v>
      </c>
      <c r="I54" s="28" t="s">
        <v>31</v>
      </c>
      <c r="J54" s="31" t="str">
        <f>E21</f>
        <v>Ing. arch. Blanka Zlamalová, Ing. Lukáš Roubal</v>
      </c>
      <c r="L54" s="33"/>
    </row>
    <row r="55" spans="2:47" s="1" customFormat="1" ht="15.2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98</v>
      </c>
      <c r="D57" s="91"/>
      <c r="E57" s="91"/>
      <c r="F57" s="91"/>
      <c r="G57" s="91"/>
      <c r="H57" s="91"/>
      <c r="I57" s="91"/>
      <c r="J57" s="98" t="s">
        <v>99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9" t="s">
        <v>70</v>
      </c>
      <c r="J59" s="64">
        <f>J80</f>
        <v>0</v>
      </c>
      <c r="L59" s="33"/>
      <c r="AU59" s="18" t="s">
        <v>100</v>
      </c>
    </row>
    <row r="60" spans="2:47" s="8" customFormat="1" ht="24.95" customHeight="1">
      <c r="B60" s="100"/>
      <c r="D60" s="101" t="s">
        <v>905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6.95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6.95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4.95" customHeight="1">
      <c r="B67" s="33"/>
      <c r="C67" s="22" t="s">
        <v>116</v>
      </c>
      <c r="L67" s="33"/>
    </row>
    <row r="68" spans="2:63" s="1" customFormat="1" ht="6.95" customHeight="1">
      <c r="B68" s="33"/>
      <c r="L68" s="33"/>
    </row>
    <row r="69" spans="2:63" s="1" customFormat="1" ht="12" customHeight="1">
      <c r="B69" s="33"/>
      <c r="C69" s="28" t="s">
        <v>17</v>
      </c>
      <c r="L69" s="33"/>
    </row>
    <row r="70" spans="2:63" s="1" customFormat="1" ht="16.5" customHeight="1">
      <c r="B70" s="33"/>
      <c r="E70" s="319" t="str">
        <f>E7</f>
        <v>Šternberk, Domov pro seniory Na Valech - střecha</v>
      </c>
      <c r="F70" s="320"/>
      <c r="G70" s="320"/>
      <c r="H70" s="320"/>
      <c r="L70" s="33"/>
    </row>
    <row r="71" spans="2:63" s="1" customFormat="1" ht="12" customHeight="1">
      <c r="B71" s="33"/>
      <c r="C71" s="28" t="s">
        <v>95</v>
      </c>
      <c r="L71" s="33"/>
    </row>
    <row r="72" spans="2:63" s="1" customFormat="1" ht="16.5" customHeight="1">
      <c r="B72" s="33"/>
      <c r="E72" s="281" t="str">
        <f>E9</f>
        <v>ROU2825 - VRN</v>
      </c>
      <c r="F72" s="321"/>
      <c r="G72" s="321"/>
      <c r="H72" s="321"/>
      <c r="L72" s="33"/>
    </row>
    <row r="73" spans="2:63" s="1" customFormat="1" ht="6.95" customHeight="1">
      <c r="B73" s="33"/>
      <c r="L73" s="33"/>
    </row>
    <row r="74" spans="2:63" s="1" customFormat="1" ht="12" customHeight="1">
      <c r="B74" s="33"/>
      <c r="C74" s="28" t="s">
        <v>21</v>
      </c>
      <c r="F74" s="26" t="str">
        <f>F12</f>
        <v>Šternberk</v>
      </c>
      <c r="I74" s="28" t="s">
        <v>23</v>
      </c>
      <c r="J74" s="50" t="str">
        <f>IF(J12="","",J12)</f>
        <v>6. 2. 2025</v>
      </c>
      <c r="L74" s="33"/>
    </row>
    <row r="75" spans="2:63" s="1" customFormat="1" ht="6.95" customHeight="1">
      <c r="B75" s="33"/>
      <c r="L75" s="33"/>
    </row>
    <row r="76" spans="2:63" s="1" customFormat="1" ht="40.15" customHeight="1">
      <c r="B76" s="33"/>
      <c r="C76" s="28" t="s">
        <v>25</v>
      </c>
      <c r="F76" s="26" t="str">
        <f>E15</f>
        <v>Město Šternberk, Horní nám. 78/16, Šternberk</v>
      </c>
      <c r="I76" s="28" t="s">
        <v>31</v>
      </c>
      <c r="J76" s="31" t="str">
        <f>E21</f>
        <v>Ing. arch. Blanka Zlamalová, Ing. Lukáš Roubal</v>
      </c>
      <c r="L76" s="33"/>
    </row>
    <row r="77" spans="2:63" s="1" customFormat="1" ht="15.2" customHeight="1">
      <c r="B77" s="33"/>
      <c r="C77" s="28" t="s">
        <v>29</v>
      </c>
      <c r="F77" s="26" t="str">
        <f>IF(E18="","",E18)</f>
        <v>Vyplň údaj</v>
      </c>
      <c r="I77" s="28" t="s">
        <v>34</v>
      </c>
      <c r="J77" s="31" t="str">
        <f>E24</f>
        <v xml:space="preserve"> </v>
      </c>
      <c r="L77" s="33"/>
    </row>
    <row r="78" spans="2:63" s="1" customFormat="1" ht="10.35" customHeight="1">
      <c r="B78" s="33"/>
      <c r="L78" s="33"/>
    </row>
    <row r="79" spans="2:63" s="10" customFormat="1" ht="29.25" customHeight="1">
      <c r="B79" s="108"/>
      <c r="C79" s="109" t="s">
        <v>117</v>
      </c>
      <c r="D79" s="110" t="s">
        <v>57</v>
      </c>
      <c r="E79" s="110" t="s">
        <v>53</v>
      </c>
      <c r="F79" s="110" t="s">
        <v>54</v>
      </c>
      <c r="G79" s="110" t="s">
        <v>118</v>
      </c>
      <c r="H79" s="110" t="s">
        <v>119</v>
      </c>
      <c r="I79" s="110" t="s">
        <v>120</v>
      </c>
      <c r="J79" s="110" t="s">
        <v>99</v>
      </c>
      <c r="K79" s="111" t="s">
        <v>121</v>
      </c>
      <c r="L79" s="108"/>
      <c r="M79" s="57" t="s">
        <v>3</v>
      </c>
      <c r="N79" s="58" t="s">
        <v>42</v>
      </c>
      <c r="O79" s="58" t="s">
        <v>122</v>
      </c>
      <c r="P79" s="58" t="s">
        <v>123</v>
      </c>
      <c r="Q79" s="58" t="s">
        <v>124</v>
      </c>
      <c r="R79" s="58" t="s">
        <v>125</v>
      </c>
      <c r="S79" s="58" t="s">
        <v>126</v>
      </c>
      <c r="T79" s="59" t="s">
        <v>127</v>
      </c>
    </row>
    <row r="80" spans="2:63" s="1" customFormat="1" ht="22.9" customHeight="1">
      <c r="B80" s="33"/>
      <c r="C80" s="62" t="s">
        <v>128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8" t="s">
        <v>71</v>
      </c>
      <c r="AU80" s="18" t="s">
        <v>100</v>
      </c>
      <c r="BK80" s="115">
        <f>BK81</f>
        <v>0</v>
      </c>
    </row>
    <row r="81" spans="2:65" s="11" customFormat="1" ht="25.9" customHeight="1">
      <c r="B81" s="116"/>
      <c r="D81" s="117" t="s">
        <v>71</v>
      </c>
      <c r="E81" s="118" t="s">
        <v>92</v>
      </c>
      <c r="F81" s="118" t="s">
        <v>906</v>
      </c>
      <c r="I81" s="119"/>
      <c r="J81" s="120">
        <f>BK81</f>
        <v>0</v>
      </c>
      <c r="L81" s="116"/>
      <c r="M81" s="121"/>
      <c r="P81" s="122">
        <f>SUM(P82:P86)</f>
        <v>0</v>
      </c>
      <c r="R81" s="122">
        <f>SUM(R82:R86)</f>
        <v>0</v>
      </c>
      <c r="T81" s="123">
        <f>SUM(T82:T86)</f>
        <v>0</v>
      </c>
      <c r="AR81" s="117" t="s">
        <v>174</v>
      </c>
      <c r="AT81" s="124" t="s">
        <v>71</v>
      </c>
      <c r="AU81" s="124" t="s">
        <v>72</v>
      </c>
      <c r="AY81" s="117" t="s">
        <v>131</v>
      </c>
      <c r="BK81" s="125">
        <f>SUM(BK82:BK86)</f>
        <v>0</v>
      </c>
    </row>
    <row r="82" spans="2:65" s="1" customFormat="1" ht="16.5" customHeight="1">
      <c r="B82" s="128"/>
      <c r="C82" s="129" t="s">
        <v>80</v>
      </c>
      <c r="D82" s="129" t="s">
        <v>134</v>
      </c>
      <c r="E82" s="130" t="s">
        <v>907</v>
      </c>
      <c r="F82" s="131" t="s">
        <v>908</v>
      </c>
      <c r="G82" s="132" t="s">
        <v>805</v>
      </c>
      <c r="H82" s="133">
        <v>1</v>
      </c>
      <c r="I82" s="134"/>
      <c r="J82" s="135">
        <f>ROUND(I82*H82,2)</f>
        <v>0</v>
      </c>
      <c r="K82" s="131" t="s">
        <v>3</v>
      </c>
      <c r="L82" s="33"/>
      <c r="M82" s="136" t="s">
        <v>3</v>
      </c>
      <c r="N82" s="137" t="s">
        <v>44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AR82" s="140" t="s">
        <v>139</v>
      </c>
      <c r="AT82" s="140" t="s">
        <v>134</v>
      </c>
      <c r="AU82" s="140" t="s">
        <v>80</v>
      </c>
      <c r="AY82" s="18" t="s">
        <v>131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8" t="s">
        <v>140</v>
      </c>
      <c r="BK82" s="141">
        <f>ROUND(I82*H82,2)</f>
        <v>0</v>
      </c>
      <c r="BL82" s="18" t="s">
        <v>139</v>
      </c>
      <c r="BM82" s="140" t="s">
        <v>909</v>
      </c>
    </row>
    <row r="83" spans="2:65" s="1" customFormat="1" ht="16.5" customHeight="1">
      <c r="B83" s="128"/>
      <c r="C83" s="129" t="s">
        <v>140</v>
      </c>
      <c r="D83" s="129" t="s">
        <v>134</v>
      </c>
      <c r="E83" s="130" t="s">
        <v>910</v>
      </c>
      <c r="F83" s="131" t="s">
        <v>911</v>
      </c>
      <c r="G83" s="132" t="s">
        <v>805</v>
      </c>
      <c r="H83" s="133">
        <v>1</v>
      </c>
      <c r="I83" s="134"/>
      <c r="J83" s="135">
        <f>ROUND(I83*H83,2)</f>
        <v>0</v>
      </c>
      <c r="K83" s="131" t="s">
        <v>3</v>
      </c>
      <c r="L83" s="33"/>
      <c r="M83" s="136" t="s">
        <v>3</v>
      </c>
      <c r="N83" s="137" t="s">
        <v>44</v>
      </c>
      <c r="P83" s="138">
        <f>O83*H83</f>
        <v>0</v>
      </c>
      <c r="Q83" s="138">
        <v>0</v>
      </c>
      <c r="R83" s="138">
        <f>Q83*H83</f>
        <v>0</v>
      </c>
      <c r="S83" s="138">
        <v>0</v>
      </c>
      <c r="T83" s="139">
        <f>S83*H83</f>
        <v>0</v>
      </c>
      <c r="AR83" s="140" t="s">
        <v>139</v>
      </c>
      <c r="AT83" s="140" t="s">
        <v>134</v>
      </c>
      <c r="AU83" s="140" t="s">
        <v>80</v>
      </c>
      <c r="AY83" s="18" t="s">
        <v>131</v>
      </c>
      <c r="BE83" s="141">
        <f>IF(N83="základní",J83,0)</f>
        <v>0</v>
      </c>
      <c r="BF83" s="141">
        <f>IF(N83="snížená",J83,0)</f>
        <v>0</v>
      </c>
      <c r="BG83" s="141">
        <f>IF(N83="zákl. přenesená",J83,0)</f>
        <v>0</v>
      </c>
      <c r="BH83" s="141">
        <f>IF(N83="sníž. přenesená",J83,0)</f>
        <v>0</v>
      </c>
      <c r="BI83" s="141">
        <f>IF(N83="nulová",J83,0)</f>
        <v>0</v>
      </c>
      <c r="BJ83" s="18" t="s">
        <v>140</v>
      </c>
      <c r="BK83" s="141">
        <f>ROUND(I83*H83,2)</f>
        <v>0</v>
      </c>
      <c r="BL83" s="18" t="s">
        <v>139</v>
      </c>
      <c r="BM83" s="140" t="s">
        <v>912</v>
      </c>
    </row>
    <row r="84" spans="2:65" s="1" customFormat="1" ht="16.5" customHeight="1">
      <c r="B84" s="128"/>
      <c r="C84" s="129" t="s">
        <v>165</v>
      </c>
      <c r="D84" s="129" t="s">
        <v>134</v>
      </c>
      <c r="E84" s="130" t="s">
        <v>913</v>
      </c>
      <c r="F84" s="131" t="s">
        <v>914</v>
      </c>
      <c r="G84" s="132" t="s">
        <v>805</v>
      </c>
      <c r="H84" s="133">
        <v>1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44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139</v>
      </c>
      <c r="AT84" s="140" t="s">
        <v>134</v>
      </c>
      <c r="AU84" s="140" t="s">
        <v>80</v>
      </c>
      <c r="AY84" s="18" t="s">
        <v>131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8" t="s">
        <v>140</v>
      </c>
      <c r="BK84" s="141">
        <f>ROUND(I84*H84,2)</f>
        <v>0</v>
      </c>
      <c r="BL84" s="18" t="s">
        <v>139</v>
      </c>
      <c r="BM84" s="140" t="s">
        <v>915</v>
      </c>
    </row>
    <row r="85" spans="2:65" s="1" customFormat="1" ht="16.5" customHeight="1">
      <c r="B85" s="128"/>
      <c r="C85" s="129" t="s">
        <v>139</v>
      </c>
      <c r="D85" s="129" t="s">
        <v>134</v>
      </c>
      <c r="E85" s="130" t="s">
        <v>916</v>
      </c>
      <c r="F85" s="131" t="s">
        <v>917</v>
      </c>
      <c r="G85" s="132" t="s">
        <v>805</v>
      </c>
      <c r="H85" s="133">
        <v>1</v>
      </c>
      <c r="I85" s="134"/>
      <c r="J85" s="135">
        <f>ROUND(I85*H85,2)</f>
        <v>0</v>
      </c>
      <c r="K85" s="131" t="s">
        <v>3</v>
      </c>
      <c r="L85" s="33"/>
      <c r="M85" s="136" t="s">
        <v>3</v>
      </c>
      <c r="N85" s="137" t="s">
        <v>44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139</v>
      </c>
      <c r="AT85" s="140" t="s">
        <v>134</v>
      </c>
      <c r="AU85" s="140" t="s">
        <v>80</v>
      </c>
      <c r="AY85" s="18" t="s">
        <v>131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8" t="s">
        <v>140</v>
      </c>
      <c r="BK85" s="141">
        <f>ROUND(I85*H85,2)</f>
        <v>0</v>
      </c>
      <c r="BL85" s="18" t="s">
        <v>139</v>
      </c>
      <c r="BM85" s="140" t="s">
        <v>918</v>
      </c>
    </row>
    <row r="86" spans="2:65" s="1" customFormat="1" ht="16.5" customHeight="1">
      <c r="B86" s="128"/>
      <c r="C86" s="129" t="s">
        <v>181</v>
      </c>
      <c r="D86" s="129" t="s">
        <v>134</v>
      </c>
      <c r="E86" s="130" t="s">
        <v>919</v>
      </c>
      <c r="F86" s="131" t="s">
        <v>920</v>
      </c>
      <c r="G86" s="132" t="s">
        <v>805</v>
      </c>
      <c r="H86" s="133">
        <v>1</v>
      </c>
      <c r="I86" s="134"/>
      <c r="J86" s="135">
        <f>ROUND(I86*H86,2)</f>
        <v>0</v>
      </c>
      <c r="K86" s="131" t="s">
        <v>3</v>
      </c>
      <c r="L86" s="33"/>
      <c r="M86" s="192" t="s">
        <v>3</v>
      </c>
      <c r="N86" s="193" t="s">
        <v>44</v>
      </c>
      <c r="O86" s="189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140" t="s">
        <v>139</v>
      </c>
      <c r="AT86" s="140" t="s">
        <v>134</v>
      </c>
      <c r="AU86" s="140" t="s">
        <v>80</v>
      </c>
      <c r="AY86" s="18" t="s">
        <v>131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8" t="s">
        <v>140</v>
      </c>
      <c r="BK86" s="141">
        <f>ROUND(I86*H86,2)</f>
        <v>0</v>
      </c>
      <c r="BL86" s="18" t="s">
        <v>139</v>
      </c>
      <c r="BM86" s="140" t="s">
        <v>921</v>
      </c>
    </row>
    <row r="87" spans="2:65" s="1" customFormat="1" ht="6.95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79:K86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6" customFormat="1" ht="45" customHeight="1">
      <c r="B3" s="200"/>
      <c r="C3" s="325" t="s">
        <v>922</v>
      </c>
      <c r="D3" s="325"/>
      <c r="E3" s="325"/>
      <c r="F3" s="325"/>
      <c r="G3" s="325"/>
      <c r="H3" s="325"/>
      <c r="I3" s="325"/>
      <c r="J3" s="325"/>
      <c r="K3" s="201"/>
    </row>
    <row r="4" spans="2:11" customFormat="1" ht="25.5" customHeight="1">
      <c r="B4" s="202"/>
      <c r="C4" s="324" t="s">
        <v>923</v>
      </c>
      <c r="D4" s="324"/>
      <c r="E4" s="324"/>
      <c r="F4" s="324"/>
      <c r="G4" s="324"/>
      <c r="H4" s="324"/>
      <c r="I4" s="324"/>
      <c r="J4" s="324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23" t="s">
        <v>924</v>
      </c>
      <c r="D6" s="323"/>
      <c r="E6" s="323"/>
      <c r="F6" s="323"/>
      <c r="G6" s="323"/>
      <c r="H6" s="323"/>
      <c r="I6" s="323"/>
      <c r="J6" s="323"/>
      <c r="K6" s="203"/>
    </row>
    <row r="7" spans="2:11" customFormat="1" ht="15" customHeight="1">
      <c r="B7" s="206"/>
      <c r="C7" s="323" t="s">
        <v>925</v>
      </c>
      <c r="D7" s="323"/>
      <c r="E7" s="323"/>
      <c r="F7" s="323"/>
      <c r="G7" s="323"/>
      <c r="H7" s="323"/>
      <c r="I7" s="323"/>
      <c r="J7" s="323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23" t="s">
        <v>926</v>
      </c>
      <c r="D9" s="323"/>
      <c r="E9" s="323"/>
      <c r="F9" s="323"/>
      <c r="G9" s="323"/>
      <c r="H9" s="323"/>
      <c r="I9" s="323"/>
      <c r="J9" s="323"/>
      <c r="K9" s="203"/>
    </row>
    <row r="10" spans="2:11" customFormat="1" ht="15" customHeight="1">
      <c r="B10" s="206"/>
      <c r="C10" s="205"/>
      <c r="D10" s="323" t="s">
        <v>927</v>
      </c>
      <c r="E10" s="323"/>
      <c r="F10" s="323"/>
      <c r="G10" s="323"/>
      <c r="H10" s="323"/>
      <c r="I10" s="323"/>
      <c r="J10" s="323"/>
      <c r="K10" s="203"/>
    </row>
    <row r="11" spans="2:11" customFormat="1" ht="15" customHeight="1">
      <c r="B11" s="206"/>
      <c r="C11" s="207"/>
      <c r="D11" s="323" t="s">
        <v>928</v>
      </c>
      <c r="E11" s="323"/>
      <c r="F11" s="323"/>
      <c r="G11" s="323"/>
      <c r="H11" s="323"/>
      <c r="I11" s="323"/>
      <c r="J11" s="323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929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23" t="s">
        <v>930</v>
      </c>
      <c r="E15" s="323"/>
      <c r="F15" s="323"/>
      <c r="G15" s="323"/>
      <c r="H15" s="323"/>
      <c r="I15" s="323"/>
      <c r="J15" s="323"/>
      <c r="K15" s="203"/>
    </row>
    <row r="16" spans="2:11" customFormat="1" ht="15" customHeight="1">
      <c r="B16" s="206"/>
      <c r="C16" s="207"/>
      <c r="D16" s="323" t="s">
        <v>931</v>
      </c>
      <c r="E16" s="323"/>
      <c r="F16" s="323"/>
      <c r="G16" s="323"/>
      <c r="H16" s="323"/>
      <c r="I16" s="323"/>
      <c r="J16" s="323"/>
      <c r="K16" s="203"/>
    </row>
    <row r="17" spans="2:11" customFormat="1" ht="15" customHeight="1">
      <c r="B17" s="206"/>
      <c r="C17" s="207"/>
      <c r="D17" s="323" t="s">
        <v>932</v>
      </c>
      <c r="E17" s="323"/>
      <c r="F17" s="323"/>
      <c r="G17" s="323"/>
      <c r="H17" s="323"/>
      <c r="I17" s="323"/>
      <c r="J17" s="323"/>
      <c r="K17" s="203"/>
    </row>
    <row r="18" spans="2:11" customFormat="1" ht="15" customHeight="1">
      <c r="B18" s="206"/>
      <c r="C18" s="207"/>
      <c r="D18" s="207"/>
      <c r="E18" s="209" t="s">
        <v>79</v>
      </c>
      <c r="F18" s="323" t="s">
        <v>933</v>
      </c>
      <c r="G18" s="323"/>
      <c r="H18" s="323"/>
      <c r="I18" s="323"/>
      <c r="J18" s="323"/>
      <c r="K18" s="203"/>
    </row>
    <row r="19" spans="2:11" customFormat="1" ht="15" customHeight="1">
      <c r="B19" s="206"/>
      <c r="C19" s="207"/>
      <c r="D19" s="207"/>
      <c r="E19" s="209" t="s">
        <v>934</v>
      </c>
      <c r="F19" s="323" t="s">
        <v>935</v>
      </c>
      <c r="G19" s="323"/>
      <c r="H19" s="323"/>
      <c r="I19" s="323"/>
      <c r="J19" s="323"/>
      <c r="K19" s="203"/>
    </row>
    <row r="20" spans="2:11" customFormat="1" ht="15" customHeight="1">
      <c r="B20" s="206"/>
      <c r="C20" s="207"/>
      <c r="D20" s="207"/>
      <c r="E20" s="209" t="s">
        <v>936</v>
      </c>
      <c r="F20" s="323" t="s">
        <v>937</v>
      </c>
      <c r="G20" s="323"/>
      <c r="H20" s="323"/>
      <c r="I20" s="323"/>
      <c r="J20" s="323"/>
      <c r="K20" s="203"/>
    </row>
    <row r="21" spans="2:11" customFormat="1" ht="15" customHeight="1">
      <c r="B21" s="206"/>
      <c r="C21" s="207"/>
      <c r="D21" s="207"/>
      <c r="E21" s="209" t="s">
        <v>938</v>
      </c>
      <c r="F21" s="323" t="s">
        <v>939</v>
      </c>
      <c r="G21" s="323"/>
      <c r="H21" s="323"/>
      <c r="I21" s="323"/>
      <c r="J21" s="323"/>
      <c r="K21" s="203"/>
    </row>
    <row r="22" spans="2:11" customFormat="1" ht="15" customHeight="1">
      <c r="B22" s="206"/>
      <c r="C22" s="207"/>
      <c r="D22" s="207"/>
      <c r="E22" s="209" t="s">
        <v>940</v>
      </c>
      <c r="F22" s="323" t="s">
        <v>941</v>
      </c>
      <c r="G22" s="323"/>
      <c r="H22" s="323"/>
      <c r="I22" s="323"/>
      <c r="J22" s="323"/>
      <c r="K22" s="203"/>
    </row>
    <row r="23" spans="2:11" customFormat="1" ht="15" customHeight="1">
      <c r="B23" s="206"/>
      <c r="C23" s="207"/>
      <c r="D23" s="207"/>
      <c r="E23" s="209" t="s">
        <v>942</v>
      </c>
      <c r="F23" s="323" t="s">
        <v>943</v>
      </c>
      <c r="G23" s="323"/>
      <c r="H23" s="323"/>
      <c r="I23" s="323"/>
      <c r="J23" s="323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23" t="s">
        <v>944</v>
      </c>
      <c r="D25" s="323"/>
      <c r="E25" s="323"/>
      <c r="F25" s="323"/>
      <c r="G25" s="323"/>
      <c r="H25" s="323"/>
      <c r="I25" s="323"/>
      <c r="J25" s="323"/>
      <c r="K25" s="203"/>
    </row>
    <row r="26" spans="2:11" customFormat="1" ht="15" customHeight="1">
      <c r="B26" s="206"/>
      <c r="C26" s="323" t="s">
        <v>945</v>
      </c>
      <c r="D26" s="323"/>
      <c r="E26" s="323"/>
      <c r="F26" s="323"/>
      <c r="G26" s="323"/>
      <c r="H26" s="323"/>
      <c r="I26" s="323"/>
      <c r="J26" s="323"/>
      <c r="K26" s="203"/>
    </row>
    <row r="27" spans="2:11" customFormat="1" ht="15" customHeight="1">
      <c r="B27" s="206"/>
      <c r="C27" s="205"/>
      <c r="D27" s="323" t="s">
        <v>946</v>
      </c>
      <c r="E27" s="323"/>
      <c r="F27" s="323"/>
      <c r="G27" s="323"/>
      <c r="H27" s="323"/>
      <c r="I27" s="323"/>
      <c r="J27" s="323"/>
      <c r="K27" s="203"/>
    </row>
    <row r="28" spans="2:11" customFormat="1" ht="15" customHeight="1">
      <c r="B28" s="206"/>
      <c r="C28" s="207"/>
      <c r="D28" s="323" t="s">
        <v>947</v>
      </c>
      <c r="E28" s="323"/>
      <c r="F28" s="323"/>
      <c r="G28" s="323"/>
      <c r="H28" s="323"/>
      <c r="I28" s="323"/>
      <c r="J28" s="323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23" t="s">
        <v>948</v>
      </c>
      <c r="E30" s="323"/>
      <c r="F30" s="323"/>
      <c r="G30" s="323"/>
      <c r="H30" s="323"/>
      <c r="I30" s="323"/>
      <c r="J30" s="323"/>
      <c r="K30" s="203"/>
    </row>
    <row r="31" spans="2:11" customFormat="1" ht="15" customHeight="1">
      <c r="B31" s="206"/>
      <c r="C31" s="207"/>
      <c r="D31" s="323" t="s">
        <v>949</v>
      </c>
      <c r="E31" s="323"/>
      <c r="F31" s="323"/>
      <c r="G31" s="323"/>
      <c r="H31" s="323"/>
      <c r="I31" s="323"/>
      <c r="J31" s="323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23" t="s">
        <v>950</v>
      </c>
      <c r="E33" s="323"/>
      <c r="F33" s="323"/>
      <c r="G33" s="323"/>
      <c r="H33" s="323"/>
      <c r="I33" s="323"/>
      <c r="J33" s="323"/>
      <c r="K33" s="203"/>
    </row>
    <row r="34" spans="2:11" customFormat="1" ht="15" customHeight="1">
      <c r="B34" s="206"/>
      <c r="C34" s="207"/>
      <c r="D34" s="323" t="s">
        <v>951</v>
      </c>
      <c r="E34" s="323"/>
      <c r="F34" s="323"/>
      <c r="G34" s="323"/>
      <c r="H34" s="323"/>
      <c r="I34" s="323"/>
      <c r="J34" s="323"/>
      <c r="K34" s="203"/>
    </row>
    <row r="35" spans="2:11" customFormat="1" ht="15" customHeight="1">
      <c r="B35" s="206"/>
      <c r="C35" s="207"/>
      <c r="D35" s="323" t="s">
        <v>952</v>
      </c>
      <c r="E35" s="323"/>
      <c r="F35" s="323"/>
      <c r="G35" s="323"/>
      <c r="H35" s="323"/>
      <c r="I35" s="323"/>
      <c r="J35" s="323"/>
      <c r="K35" s="203"/>
    </row>
    <row r="36" spans="2:11" customFormat="1" ht="15" customHeight="1">
      <c r="B36" s="206"/>
      <c r="C36" s="207"/>
      <c r="D36" s="205"/>
      <c r="E36" s="208" t="s">
        <v>117</v>
      </c>
      <c r="F36" s="205"/>
      <c r="G36" s="323" t="s">
        <v>953</v>
      </c>
      <c r="H36" s="323"/>
      <c r="I36" s="323"/>
      <c r="J36" s="323"/>
      <c r="K36" s="203"/>
    </row>
    <row r="37" spans="2:11" customFormat="1" ht="30.75" customHeight="1">
      <c r="B37" s="206"/>
      <c r="C37" s="207"/>
      <c r="D37" s="205"/>
      <c r="E37" s="208" t="s">
        <v>954</v>
      </c>
      <c r="F37" s="205"/>
      <c r="G37" s="323" t="s">
        <v>955</v>
      </c>
      <c r="H37" s="323"/>
      <c r="I37" s="323"/>
      <c r="J37" s="323"/>
      <c r="K37" s="203"/>
    </row>
    <row r="38" spans="2:11" customFormat="1" ht="15" customHeight="1">
      <c r="B38" s="206"/>
      <c r="C38" s="207"/>
      <c r="D38" s="205"/>
      <c r="E38" s="208" t="s">
        <v>53</v>
      </c>
      <c r="F38" s="205"/>
      <c r="G38" s="323" t="s">
        <v>956</v>
      </c>
      <c r="H38" s="323"/>
      <c r="I38" s="323"/>
      <c r="J38" s="323"/>
      <c r="K38" s="203"/>
    </row>
    <row r="39" spans="2:11" customFormat="1" ht="15" customHeight="1">
      <c r="B39" s="206"/>
      <c r="C39" s="207"/>
      <c r="D39" s="205"/>
      <c r="E39" s="208" t="s">
        <v>54</v>
      </c>
      <c r="F39" s="205"/>
      <c r="G39" s="323" t="s">
        <v>957</v>
      </c>
      <c r="H39" s="323"/>
      <c r="I39" s="323"/>
      <c r="J39" s="323"/>
      <c r="K39" s="203"/>
    </row>
    <row r="40" spans="2:11" customFormat="1" ht="15" customHeight="1">
      <c r="B40" s="206"/>
      <c r="C40" s="207"/>
      <c r="D40" s="205"/>
      <c r="E40" s="208" t="s">
        <v>118</v>
      </c>
      <c r="F40" s="205"/>
      <c r="G40" s="323" t="s">
        <v>958</v>
      </c>
      <c r="H40" s="323"/>
      <c r="I40" s="323"/>
      <c r="J40" s="323"/>
      <c r="K40" s="203"/>
    </row>
    <row r="41" spans="2:11" customFormat="1" ht="15" customHeight="1">
      <c r="B41" s="206"/>
      <c r="C41" s="207"/>
      <c r="D41" s="205"/>
      <c r="E41" s="208" t="s">
        <v>119</v>
      </c>
      <c r="F41" s="205"/>
      <c r="G41" s="323" t="s">
        <v>959</v>
      </c>
      <c r="H41" s="323"/>
      <c r="I41" s="323"/>
      <c r="J41" s="323"/>
      <c r="K41" s="203"/>
    </row>
    <row r="42" spans="2:11" customFormat="1" ht="15" customHeight="1">
      <c r="B42" s="206"/>
      <c r="C42" s="207"/>
      <c r="D42" s="205"/>
      <c r="E42" s="208" t="s">
        <v>960</v>
      </c>
      <c r="F42" s="205"/>
      <c r="G42" s="323" t="s">
        <v>961</v>
      </c>
      <c r="H42" s="323"/>
      <c r="I42" s="323"/>
      <c r="J42" s="323"/>
      <c r="K42" s="203"/>
    </row>
    <row r="43" spans="2:11" customFormat="1" ht="15" customHeight="1">
      <c r="B43" s="206"/>
      <c r="C43" s="207"/>
      <c r="D43" s="205"/>
      <c r="E43" s="208"/>
      <c r="F43" s="205"/>
      <c r="G43" s="323" t="s">
        <v>962</v>
      </c>
      <c r="H43" s="323"/>
      <c r="I43" s="323"/>
      <c r="J43" s="323"/>
      <c r="K43" s="203"/>
    </row>
    <row r="44" spans="2:11" customFormat="1" ht="15" customHeight="1">
      <c r="B44" s="206"/>
      <c r="C44" s="207"/>
      <c r="D44" s="205"/>
      <c r="E44" s="208" t="s">
        <v>963</v>
      </c>
      <c r="F44" s="205"/>
      <c r="G44" s="323" t="s">
        <v>964</v>
      </c>
      <c r="H44" s="323"/>
      <c r="I44" s="323"/>
      <c r="J44" s="323"/>
      <c r="K44" s="203"/>
    </row>
    <row r="45" spans="2:11" customFormat="1" ht="15" customHeight="1">
      <c r="B45" s="206"/>
      <c r="C45" s="207"/>
      <c r="D45" s="205"/>
      <c r="E45" s="208" t="s">
        <v>121</v>
      </c>
      <c r="F45" s="205"/>
      <c r="G45" s="323" t="s">
        <v>965</v>
      </c>
      <c r="H45" s="323"/>
      <c r="I45" s="323"/>
      <c r="J45" s="323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23" t="s">
        <v>966</v>
      </c>
      <c r="E47" s="323"/>
      <c r="F47" s="323"/>
      <c r="G47" s="323"/>
      <c r="H47" s="323"/>
      <c r="I47" s="323"/>
      <c r="J47" s="323"/>
      <c r="K47" s="203"/>
    </row>
    <row r="48" spans="2:11" customFormat="1" ht="15" customHeight="1">
      <c r="B48" s="206"/>
      <c r="C48" s="207"/>
      <c r="D48" s="207"/>
      <c r="E48" s="323" t="s">
        <v>967</v>
      </c>
      <c r="F48" s="323"/>
      <c r="G48" s="323"/>
      <c r="H48" s="323"/>
      <c r="I48" s="323"/>
      <c r="J48" s="323"/>
      <c r="K48" s="203"/>
    </row>
    <row r="49" spans="2:11" customFormat="1" ht="15" customHeight="1">
      <c r="B49" s="206"/>
      <c r="C49" s="207"/>
      <c r="D49" s="207"/>
      <c r="E49" s="323" t="s">
        <v>968</v>
      </c>
      <c r="F49" s="323"/>
      <c r="G49" s="323"/>
      <c r="H49" s="323"/>
      <c r="I49" s="323"/>
      <c r="J49" s="323"/>
      <c r="K49" s="203"/>
    </row>
    <row r="50" spans="2:11" customFormat="1" ht="15" customHeight="1">
      <c r="B50" s="206"/>
      <c r="C50" s="207"/>
      <c r="D50" s="207"/>
      <c r="E50" s="323" t="s">
        <v>969</v>
      </c>
      <c r="F50" s="323"/>
      <c r="G50" s="323"/>
      <c r="H50" s="323"/>
      <c r="I50" s="323"/>
      <c r="J50" s="323"/>
      <c r="K50" s="203"/>
    </row>
    <row r="51" spans="2:11" customFormat="1" ht="15" customHeight="1">
      <c r="B51" s="206"/>
      <c r="C51" s="207"/>
      <c r="D51" s="323" t="s">
        <v>970</v>
      </c>
      <c r="E51" s="323"/>
      <c r="F51" s="323"/>
      <c r="G51" s="323"/>
      <c r="H51" s="323"/>
      <c r="I51" s="323"/>
      <c r="J51" s="323"/>
      <c r="K51" s="203"/>
    </row>
    <row r="52" spans="2:11" customFormat="1" ht="25.5" customHeight="1">
      <c r="B52" s="202"/>
      <c r="C52" s="324" t="s">
        <v>971</v>
      </c>
      <c r="D52" s="324"/>
      <c r="E52" s="324"/>
      <c r="F52" s="324"/>
      <c r="G52" s="324"/>
      <c r="H52" s="324"/>
      <c r="I52" s="324"/>
      <c r="J52" s="324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23" t="s">
        <v>972</v>
      </c>
      <c r="D54" s="323"/>
      <c r="E54" s="323"/>
      <c r="F54" s="323"/>
      <c r="G54" s="323"/>
      <c r="H54" s="323"/>
      <c r="I54" s="323"/>
      <c r="J54" s="323"/>
      <c r="K54" s="203"/>
    </row>
    <row r="55" spans="2:11" customFormat="1" ht="15" customHeight="1">
      <c r="B55" s="202"/>
      <c r="C55" s="323" t="s">
        <v>973</v>
      </c>
      <c r="D55" s="323"/>
      <c r="E55" s="323"/>
      <c r="F55" s="323"/>
      <c r="G55" s="323"/>
      <c r="H55" s="323"/>
      <c r="I55" s="323"/>
      <c r="J55" s="323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23" t="s">
        <v>974</v>
      </c>
      <c r="D57" s="323"/>
      <c r="E57" s="323"/>
      <c r="F57" s="323"/>
      <c r="G57" s="323"/>
      <c r="H57" s="323"/>
      <c r="I57" s="323"/>
      <c r="J57" s="323"/>
      <c r="K57" s="203"/>
    </row>
    <row r="58" spans="2:11" customFormat="1" ht="15" customHeight="1">
      <c r="B58" s="202"/>
      <c r="C58" s="207"/>
      <c r="D58" s="323" t="s">
        <v>975</v>
      </c>
      <c r="E58" s="323"/>
      <c r="F58" s="323"/>
      <c r="G58" s="323"/>
      <c r="H58" s="323"/>
      <c r="I58" s="323"/>
      <c r="J58" s="323"/>
      <c r="K58" s="203"/>
    </row>
    <row r="59" spans="2:11" customFormat="1" ht="15" customHeight="1">
      <c r="B59" s="202"/>
      <c r="C59" s="207"/>
      <c r="D59" s="323" t="s">
        <v>976</v>
      </c>
      <c r="E59" s="323"/>
      <c r="F59" s="323"/>
      <c r="G59" s="323"/>
      <c r="H59" s="323"/>
      <c r="I59" s="323"/>
      <c r="J59" s="323"/>
      <c r="K59" s="203"/>
    </row>
    <row r="60" spans="2:11" customFormat="1" ht="15" customHeight="1">
      <c r="B60" s="202"/>
      <c r="C60" s="207"/>
      <c r="D60" s="323" t="s">
        <v>977</v>
      </c>
      <c r="E60" s="323"/>
      <c r="F60" s="323"/>
      <c r="G60" s="323"/>
      <c r="H60" s="323"/>
      <c r="I60" s="323"/>
      <c r="J60" s="323"/>
      <c r="K60" s="203"/>
    </row>
    <row r="61" spans="2:11" customFormat="1" ht="15" customHeight="1">
      <c r="B61" s="202"/>
      <c r="C61" s="207"/>
      <c r="D61" s="323" t="s">
        <v>978</v>
      </c>
      <c r="E61" s="323"/>
      <c r="F61" s="323"/>
      <c r="G61" s="323"/>
      <c r="H61" s="323"/>
      <c r="I61" s="323"/>
      <c r="J61" s="323"/>
      <c r="K61" s="203"/>
    </row>
    <row r="62" spans="2:11" customFormat="1" ht="15" customHeight="1">
      <c r="B62" s="202"/>
      <c r="C62" s="207"/>
      <c r="D62" s="326" t="s">
        <v>979</v>
      </c>
      <c r="E62" s="326"/>
      <c r="F62" s="326"/>
      <c r="G62" s="326"/>
      <c r="H62" s="326"/>
      <c r="I62" s="326"/>
      <c r="J62" s="326"/>
      <c r="K62" s="203"/>
    </row>
    <row r="63" spans="2:11" customFormat="1" ht="15" customHeight="1">
      <c r="B63" s="202"/>
      <c r="C63" s="207"/>
      <c r="D63" s="323" t="s">
        <v>980</v>
      </c>
      <c r="E63" s="323"/>
      <c r="F63" s="323"/>
      <c r="G63" s="323"/>
      <c r="H63" s="323"/>
      <c r="I63" s="323"/>
      <c r="J63" s="323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23" t="s">
        <v>981</v>
      </c>
      <c r="E65" s="323"/>
      <c r="F65" s="323"/>
      <c r="G65" s="323"/>
      <c r="H65" s="323"/>
      <c r="I65" s="323"/>
      <c r="J65" s="323"/>
      <c r="K65" s="203"/>
    </row>
    <row r="66" spans="2:11" customFormat="1" ht="15" customHeight="1">
      <c r="B66" s="202"/>
      <c r="C66" s="207"/>
      <c r="D66" s="326" t="s">
        <v>982</v>
      </c>
      <c r="E66" s="326"/>
      <c r="F66" s="326"/>
      <c r="G66" s="326"/>
      <c r="H66" s="326"/>
      <c r="I66" s="326"/>
      <c r="J66" s="326"/>
      <c r="K66" s="203"/>
    </row>
    <row r="67" spans="2:11" customFormat="1" ht="15" customHeight="1">
      <c r="B67" s="202"/>
      <c r="C67" s="207"/>
      <c r="D67" s="323" t="s">
        <v>983</v>
      </c>
      <c r="E67" s="323"/>
      <c r="F67" s="323"/>
      <c r="G67" s="323"/>
      <c r="H67" s="323"/>
      <c r="I67" s="323"/>
      <c r="J67" s="323"/>
      <c r="K67" s="203"/>
    </row>
    <row r="68" spans="2:11" customFormat="1" ht="15" customHeight="1">
      <c r="B68" s="202"/>
      <c r="C68" s="207"/>
      <c r="D68" s="323" t="s">
        <v>984</v>
      </c>
      <c r="E68" s="323"/>
      <c r="F68" s="323"/>
      <c r="G68" s="323"/>
      <c r="H68" s="323"/>
      <c r="I68" s="323"/>
      <c r="J68" s="323"/>
      <c r="K68" s="203"/>
    </row>
    <row r="69" spans="2:11" customFormat="1" ht="15" customHeight="1">
      <c r="B69" s="202"/>
      <c r="C69" s="207"/>
      <c r="D69" s="323" t="s">
        <v>985</v>
      </c>
      <c r="E69" s="323"/>
      <c r="F69" s="323"/>
      <c r="G69" s="323"/>
      <c r="H69" s="323"/>
      <c r="I69" s="323"/>
      <c r="J69" s="323"/>
      <c r="K69" s="203"/>
    </row>
    <row r="70" spans="2:11" customFormat="1" ht="15" customHeight="1">
      <c r="B70" s="202"/>
      <c r="C70" s="207"/>
      <c r="D70" s="323" t="s">
        <v>986</v>
      </c>
      <c r="E70" s="323"/>
      <c r="F70" s="323"/>
      <c r="G70" s="323"/>
      <c r="H70" s="323"/>
      <c r="I70" s="323"/>
      <c r="J70" s="323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27" t="s">
        <v>987</v>
      </c>
      <c r="D75" s="327"/>
      <c r="E75" s="327"/>
      <c r="F75" s="327"/>
      <c r="G75" s="327"/>
      <c r="H75" s="327"/>
      <c r="I75" s="327"/>
      <c r="J75" s="327"/>
      <c r="K75" s="220"/>
    </row>
    <row r="76" spans="2:11" customFormat="1" ht="17.25" customHeight="1">
      <c r="B76" s="219"/>
      <c r="C76" s="221" t="s">
        <v>988</v>
      </c>
      <c r="D76" s="221"/>
      <c r="E76" s="221"/>
      <c r="F76" s="221" t="s">
        <v>989</v>
      </c>
      <c r="G76" s="222"/>
      <c r="H76" s="221" t="s">
        <v>54</v>
      </c>
      <c r="I76" s="221" t="s">
        <v>57</v>
      </c>
      <c r="J76" s="221" t="s">
        <v>990</v>
      </c>
      <c r="K76" s="220"/>
    </row>
    <row r="77" spans="2:11" customFormat="1" ht="17.25" customHeight="1">
      <c r="B77" s="219"/>
      <c r="C77" s="223" t="s">
        <v>991</v>
      </c>
      <c r="D77" s="223"/>
      <c r="E77" s="223"/>
      <c r="F77" s="224" t="s">
        <v>992</v>
      </c>
      <c r="G77" s="225"/>
      <c r="H77" s="223"/>
      <c r="I77" s="223"/>
      <c r="J77" s="223" t="s">
        <v>993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53</v>
      </c>
      <c r="D79" s="228"/>
      <c r="E79" s="228"/>
      <c r="F79" s="229" t="s">
        <v>994</v>
      </c>
      <c r="G79" s="230"/>
      <c r="H79" s="208" t="s">
        <v>995</v>
      </c>
      <c r="I79" s="208" t="s">
        <v>996</v>
      </c>
      <c r="J79" s="208">
        <v>20</v>
      </c>
      <c r="K79" s="220"/>
    </row>
    <row r="80" spans="2:11" customFormat="1" ht="15" customHeight="1">
      <c r="B80" s="219"/>
      <c r="C80" s="208" t="s">
        <v>997</v>
      </c>
      <c r="D80" s="208"/>
      <c r="E80" s="208"/>
      <c r="F80" s="229" t="s">
        <v>994</v>
      </c>
      <c r="G80" s="230"/>
      <c r="H80" s="208" t="s">
        <v>998</v>
      </c>
      <c r="I80" s="208" t="s">
        <v>996</v>
      </c>
      <c r="J80" s="208">
        <v>120</v>
      </c>
      <c r="K80" s="220"/>
    </row>
    <row r="81" spans="2:11" customFormat="1" ht="15" customHeight="1">
      <c r="B81" s="231"/>
      <c r="C81" s="208" t="s">
        <v>999</v>
      </c>
      <c r="D81" s="208"/>
      <c r="E81" s="208"/>
      <c r="F81" s="229" t="s">
        <v>1000</v>
      </c>
      <c r="G81" s="230"/>
      <c r="H81" s="208" t="s">
        <v>1001</v>
      </c>
      <c r="I81" s="208" t="s">
        <v>996</v>
      </c>
      <c r="J81" s="208">
        <v>50</v>
      </c>
      <c r="K81" s="220"/>
    </row>
    <row r="82" spans="2:11" customFormat="1" ht="15" customHeight="1">
      <c r="B82" s="231"/>
      <c r="C82" s="208" t="s">
        <v>1002</v>
      </c>
      <c r="D82" s="208"/>
      <c r="E82" s="208"/>
      <c r="F82" s="229" t="s">
        <v>994</v>
      </c>
      <c r="G82" s="230"/>
      <c r="H82" s="208" t="s">
        <v>1003</v>
      </c>
      <c r="I82" s="208" t="s">
        <v>1004</v>
      </c>
      <c r="J82" s="208"/>
      <c r="K82" s="220"/>
    </row>
    <row r="83" spans="2:11" customFormat="1" ht="15" customHeight="1">
      <c r="B83" s="231"/>
      <c r="C83" s="208" t="s">
        <v>1005</v>
      </c>
      <c r="D83" s="208"/>
      <c r="E83" s="208"/>
      <c r="F83" s="229" t="s">
        <v>1000</v>
      </c>
      <c r="G83" s="208"/>
      <c r="H83" s="208" t="s">
        <v>1006</v>
      </c>
      <c r="I83" s="208" t="s">
        <v>996</v>
      </c>
      <c r="J83" s="208">
        <v>15</v>
      </c>
      <c r="K83" s="220"/>
    </row>
    <row r="84" spans="2:11" customFormat="1" ht="15" customHeight="1">
      <c r="B84" s="231"/>
      <c r="C84" s="208" t="s">
        <v>1007</v>
      </c>
      <c r="D84" s="208"/>
      <c r="E84" s="208"/>
      <c r="F84" s="229" t="s">
        <v>1000</v>
      </c>
      <c r="G84" s="208"/>
      <c r="H84" s="208" t="s">
        <v>1008</v>
      </c>
      <c r="I84" s="208" t="s">
        <v>996</v>
      </c>
      <c r="J84" s="208">
        <v>15</v>
      </c>
      <c r="K84" s="220"/>
    </row>
    <row r="85" spans="2:11" customFormat="1" ht="15" customHeight="1">
      <c r="B85" s="231"/>
      <c r="C85" s="208" t="s">
        <v>1009</v>
      </c>
      <c r="D85" s="208"/>
      <c r="E85" s="208"/>
      <c r="F85" s="229" t="s">
        <v>1000</v>
      </c>
      <c r="G85" s="208"/>
      <c r="H85" s="208" t="s">
        <v>1010</v>
      </c>
      <c r="I85" s="208" t="s">
        <v>996</v>
      </c>
      <c r="J85" s="208">
        <v>20</v>
      </c>
      <c r="K85" s="220"/>
    </row>
    <row r="86" spans="2:11" customFormat="1" ht="15" customHeight="1">
      <c r="B86" s="231"/>
      <c r="C86" s="208" t="s">
        <v>1011</v>
      </c>
      <c r="D86" s="208"/>
      <c r="E86" s="208"/>
      <c r="F86" s="229" t="s">
        <v>1000</v>
      </c>
      <c r="G86" s="208"/>
      <c r="H86" s="208" t="s">
        <v>1012</v>
      </c>
      <c r="I86" s="208" t="s">
        <v>996</v>
      </c>
      <c r="J86" s="208">
        <v>20</v>
      </c>
      <c r="K86" s="220"/>
    </row>
    <row r="87" spans="2:11" customFormat="1" ht="15" customHeight="1">
      <c r="B87" s="231"/>
      <c r="C87" s="208" t="s">
        <v>1013</v>
      </c>
      <c r="D87" s="208"/>
      <c r="E87" s="208"/>
      <c r="F87" s="229" t="s">
        <v>1000</v>
      </c>
      <c r="G87" s="230"/>
      <c r="H87" s="208" t="s">
        <v>1014</v>
      </c>
      <c r="I87" s="208" t="s">
        <v>996</v>
      </c>
      <c r="J87" s="208">
        <v>50</v>
      </c>
      <c r="K87" s="220"/>
    </row>
    <row r="88" spans="2:11" customFormat="1" ht="15" customHeight="1">
      <c r="B88" s="231"/>
      <c r="C88" s="208" t="s">
        <v>1015</v>
      </c>
      <c r="D88" s="208"/>
      <c r="E88" s="208"/>
      <c r="F88" s="229" t="s">
        <v>1000</v>
      </c>
      <c r="G88" s="230"/>
      <c r="H88" s="208" t="s">
        <v>1016</v>
      </c>
      <c r="I88" s="208" t="s">
        <v>996</v>
      </c>
      <c r="J88" s="208">
        <v>20</v>
      </c>
      <c r="K88" s="220"/>
    </row>
    <row r="89" spans="2:11" customFormat="1" ht="15" customHeight="1">
      <c r="B89" s="231"/>
      <c r="C89" s="208" t="s">
        <v>1017</v>
      </c>
      <c r="D89" s="208"/>
      <c r="E89" s="208"/>
      <c r="F89" s="229" t="s">
        <v>1000</v>
      </c>
      <c r="G89" s="230"/>
      <c r="H89" s="208" t="s">
        <v>1018</v>
      </c>
      <c r="I89" s="208" t="s">
        <v>996</v>
      </c>
      <c r="J89" s="208">
        <v>20</v>
      </c>
      <c r="K89" s="220"/>
    </row>
    <row r="90" spans="2:11" customFormat="1" ht="15" customHeight="1">
      <c r="B90" s="231"/>
      <c r="C90" s="208" t="s">
        <v>1019</v>
      </c>
      <c r="D90" s="208"/>
      <c r="E90" s="208"/>
      <c r="F90" s="229" t="s">
        <v>1000</v>
      </c>
      <c r="G90" s="230"/>
      <c r="H90" s="208" t="s">
        <v>1020</v>
      </c>
      <c r="I90" s="208" t="s">
        <v>996</v>
      </c>
      <c r="J90" s="208">
        <v>50</v>
      </c>
      <c r="K90" s="220"/>
    </row>
    <row r="91" spans="2:11" customFormat="1" ht="15" customHeight="1">
      <c r="B91" s="231"/>
      <c r="C91" s="208" t="s">
        <v>1021</v>
      </c>
      <c r="D91" s="208"/>
      <c r="E91" s="208"/>
      <c r="F91" s="229" t="s">
        <v>1000</v>
      </c>
      <c r="G91" s="230"/>
      <c r="H91" s="208" t="s">
        <v>1021</v>
      </c>
      <c r="I91" s="208" t="s">
        <v>996</v>
      </c>
      <c r="J91" s="208">
        <v>50</v>
      </c>
      <c r="K91" s="220"/>
    </row>
    <row r="92" spans="2:11" customFormat="1" ht="15" customHeight="1">
      <c r="B92" s="231"/>
      <c r="C92" s="208" t="s">
        <v>1022</v>
      </c>
      <c r="D92" s="208"/>
      <c r="E92" s="208"/>
      <c r="F92" s="229" t="s">
        <v>1000</v>
      </c>
      <c r="G92" s="230"/>
      <c r="H92" s="208" t="s">
        <v>1023</v>
      </c>
      <c r="I92" s="208" t="s">
        <v>996</v>
      </c>
      <c r="J92" s="208">
        <v>255</v>
      </c>
      <c r="K92" s="220"/>
    </row>
    <row r="93" spans="2:11" customFormat="1" ht="15" customHeight="1">
      <c r="B93" s="231"/>
      <c r="C93" s="208" t="s">
        <v>1024</v>
      </c>
      <c r="D93" s="208"/>
      <c r="E93" s="208"/>
      <c r="F93" s="229" t="s">
        <v>994</v>
      </c>
      <c r="G93" s="230"/>
      <c r="H93" s="208" t="s">
        <v>1025</v>
      </c>
      <c r="I93" s="208" t="s">
        <v>1026</v>
      </c>
      <c r="J93" s="208"/>
      <c r="K93" s="220"/>
    </row>
    <row r="94" spans="2:11" customFormat="1" ht="15" customHeight="1">
      <c r="B94" s="231"/>
      <c r="C94" s="208" t="s">
        <v>1027</v>
      </c>
      <c r="D94" s="208"/>
      <c r="E94" s="208"/>
      <c r="F94" s="229" t="s">
        <v>994</v>
      </c>
      <c r="G94" s="230"/>
      <c r="H94" s="208" t="s">
        <v>1028</v>
      </c>
      <c r="I94" s="208" t="s">
        <v>1029</v>
      </c>
      <c r="J94" s="208"/>
      <c r="K94" s="220"/>
    </row>
    <row r="95" spans="2:11" customFormat="1" ht="15" customHeight="1">
      <c r="B95" s="231"/>
      <c r="C95" s="208" t="s">
        <v>1030</v>
      </c>
      <c r="D95" s="208"/>
      <c r="E95" s="208"/>
      <c r="F95" s="229" t="s">
        <v>994</v>
      </c>
      <c r="G95" s="230"/>
      <c r="H95" s="208" t="s">
        <v>1030</v>
      </c>
      <c r="I95" s="208" t="s">
        <v>1029</v>
      </c>
      <c r="J95" s="208"/>
      <c r="K95" s="220"/>
    </row>
    <row r="96" spans="2:11" customFormat="1" ht="15" customHeight="1">
      <c r="B96" s="231"/>
      <c r="C96" s="208" t="s">
        <v>38</v>
      </c>
      <c r="D96" s="208"/>
      <c r="E96" s="208"/>
      <c r="F96" s="229" t="s">
        <v>994</v>
      </c>
      <c r="G96" s="230"/>
      <c r="H96" s="208" t="s">
        <v>1031</v>
      </c>
      <c r="I96" s="208" t="s">
        <v>1029</v>
      </c>
      <c r="J96" s="208"/>
      <c r="K96" s="220"/>
    </row>
    <row r="97" spans="2:11" customFormat="1" ht="15" customHeight="1">
      <c r="B97" s="231"/>
      <c r="C97" s="208" t="s">
        <v>48</v>
      </c>
      <c r="D97" s="208"/>
      <c r="E97" s="208"/>
      <c r="F97" s="229" t="s">
        <v>994</v>
      </c>
      <c r="G97" s="230"/>
      <c r="H97" s="208" t="s">
        <v>1032</v>
      </c>
      <c r="I97" s="208" t="s">
        <v>1029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27" t="s">
        <v>1033</v>
      </c>
      <c r="D102" s="327"/>
      <c r="E102" s="327"/>
      <c r="F102" s="327"/>
      <c r="G102" s="327"/>
      <c r="H102" s="327"/>
      <c r="I102" s="327"/>
      <c r="J102" s="327"/>
      <c r="K102" s="220"/>
    </row>
    <row r="103" spans="2:11" customFormat="1" ht="17.25" customHeight="1">
      <c r="B103" s="219"/>
      <c r="C103" s="221" t="s">
        <v>988</v>
      </c>
      <c r="D103" s="221"/>
      <c r="E103" s="221"/>
      <c r="F103" s="221" t="s">
        <v>989</v>
      </c>
      <c r="G103" s="222"/>
      <c r="H103" s="221" t="s">
        <v>54</v>
      </c>
      <c r="I103" s="221" t="s">
        <v>57</v>
      </c>
      <c r="J103" s="221" t="s">
        <v>990</v>
      </c>
      <c r="K103" s="220"/>
    </row>
    <row r="104" spans="2:11" customFormat="1" ht="17.25" customHeight="1">
      <c r="B104" s="219"/>
      <c r="C104" s="223" t="s">
        <v>991</v>
      </c>
      <c r="D104" s="223"/>
      <c r="E104" s="223"/>
      <c r="F104" s="224" t="s">
        <v>992</v>
      </c>
      <c r="G104" s="225"/>
      <c r="H104" s="223"/>
      <c r="I104" s="223"/>
      <c r="J104" s="223" t="s">
        <v>993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53</v>
      </c>
      <c r="D106" s="228"/>
      <c r="E106" s="228"/>
      <c r="F106" s="229" t="s">
        <v>994</v>
      </c>
      <c r="G106" s="208"/>
      <c r="H106" s="208" t="s">
        <v>1034</v>
      </c>
      <c r="I106" s="208" t="s">
        <v>996</v>
      </c>
      <c r="J106" s="208">
        <v>20</v>
      </c>
      <c r="K106" s="220"/>
    </row>
    <row r="107" spans="2:11" customFormat="1" ht="15" customHeight="1">
      <c r="B107" s="219"/>
      <c r="C107" s="208" t="s">
        <v>997</v>
      </c>
      <c r="D107" s="208"/>
      <c r="E107" s="208"/>
      <c r="F107" s="229" t="s">
        <v>994</v>
      </c>
      <c r="G107" s="208"/>
      <c r="H107" s="208" t="s">
        <v>1034</v>
      </c>
      <c r="I107" s="208" t="s">
        <v>996</v>
      </c>
      <c r="J107" s="208">
        <v>120</v>
      </c>
      <c r="K107" s="220"/>
    </row>
    <row r="108" spans="2:11" customFormat="1" ht="15" customHeight="1">
      <c r="B108" s="231"/>
      <c r="C108" s="208" t="s">
        <v>999</v>
      </c>
      <c r="D108" s="208"/>
      <c r="E108" s="208"/>
      <c r="F108" s="229" t="s">
        <v>1000</v>
      </c>
      <c r="G108" s="208"/>
      <c r="H108" s="208" t="s">
        <v>1034</v>
      </c>
      <c r="I108" s="208" t="s">
        <v>996</v>
      </c>
      <c r="J108" s="208">
        <v>50</v>
      </c>
      <c r="K108" s="220"/>
    </row>
    <row r="109" spans="2:11" customFormat="1" ht="15" customHeight="1">
      <c r="B109" s="231"/>
      <c r="C109" s="208" t="s">
        <v>1002</v>
      </c>
      <c r="D109" s="208"/>
      <c r="E109" s="208"/>
      <c r="F109" s="229" t="s">
        <v>994</v>
      </c>
      <c r="G109" s="208"/>
      <c r="H109" s="208" t="s">
        <v>1034</v>
      </c>
      <c r="I109" s="208" t="s">
        <v>1004</v>
      </c>
      <c r="J109" s="208"/>
      <c r="K109" s="220"/>
    </row>
    <row r="110" spans="2:11" customFormat="1" ht="15" customHeight="1">
      <c r="B110" s="231"/>
      <c r="C110" s="208" t="s">
        <v>1013</v>
      </c>
      <c r="D110" s="208"/>
      <c r="E110" s="208"/>
      <c r="F110" s="229" t="s">
        <v>1000</v>
      </c>
      <c r="G110" s="208"/>
      <c r="H110" s="208" t="s">
        <v>1034</v>
      </c>
      <c r="I110" s="208" t="s">
        <v>996</v>
      </c>
      <c r="J110" s="208">
        <v>50</v>
      </c>
      <c r="K110" s="220"/>
    </row>
    <row r="111" spans="2:11" customFormat="1" ht="15" customHeight="1">
      <c r="B111" s="231"/>
      <c r="C111" s="208" t="s">
        <v>1021</v>
      </c>
      <c r="D111" s="208"/>
      <c r="E111" s="208"/>
      <c r="F111" s="229" t="s">
        <v>1000</v>
      </c>
      <c r="G111" s="208"/>
      <c r="H111" s="208" t="s">
        <v>1034</v>
      </c>
      <c r="I111" s="208" t="s">
        <v>996</v>
      </c>
      <c r="J111" s="208">
        <v>50</v>
      </c>
      <c r="K111" s="220"/>
    </row>
    <row r="112" spans="2:11" customFormat="1" ht="15" customHeight="1">
      <c r="B112" s="231"/>
      <c r="C112" s="208" t="s">
        <v>1019</v>
      </c>
      <c r="D112" s="208"/>
      <c r="E112" s="208"/>
      <c r="F112" s="229" t="s">
        <v>1000</v>
      </c>
      <c r="G112" s="208"/>
      <c r="H112" s="208" t="s">
        <v>1034</v>
      </c>
      <c r="I112" s="208" t="s">
        <v>996</v>
      </c>
      <c r="J112" s="208">
        <v>50</v>
      </c>
      <c r="K112" s="220"/>
    </row>
    <row r="113" spans="2:11" customFormat="1" ht="15" customHeight="1">
      <c r="B113" s="231"/>
      <c r="C113" s="208" t="s">
        <v>53</v>
      </c>
      <c r="D113" s="208"/>
      <c r="E113" s="208"/>
      <c r="F113" s="229" t="s">
        <v>994</v>
      </c>
      <c r="G113" s="208"/>
      <c r="H113" s="208" t="s">
        <v>1035</v>
      </c>
      <c r="I113" s="208" t="s">
        <v>996</v>
      </c>
      <c r="J113" s="208">
        <v>20</v>
      </c>
      <c r="K113" s="220"/>
    </row>
    <row r="114" spans="2:11" customFormat="1" ht="15" customHeight="1">
      <c r="B114" s="231"/>
      <c r="C114" s="208" t="s">
        <v>1036</v>
      </c>
      <c r="D114" s="208"/>
      <c r="E114" s="208"/>
      <c r="F114" s="229" t="s">
        <v>994</v>
      </c>
      <c r="G114" s="208"/>
      <c r="H114" s="208" t="s">
        <v>1037</v>
      </c>
      <c r="I114" s="208" t="s">
        <v>996</v>
      </c>
      <c r="J114" s="208">
        <v>120</v>
      </c>
      <c r="K114" s="220"/>
    </row>
    <row r="115" spans="2:11" customFormat="1" ht="15" customHeight="1">
      <c r="B115" s="231"/>
      <c r="C115" s="208" t="s">
        <v>38</v>
      </c>
      <c r="D115" s="208"/>
      <c r="E115" s="208"/>
      <c r="F115" s="229" t="s">
        <v>994</v>
      </c>
      <c r="G115" s="208"/>
      <c r="H115" s="208" t="s">
        <v>1038</v>
      </c>
      <c r="I115" s="208" t="s">
        <v>1029</v>
      </c>
      <c r="J115" s="208"/>
      <c r="K115" s="220"/>
    </row>
    <row r="116" spans="2:11" customFormat="1" ht="15" customHeight="1">
      <c r="B116" s="231"/>
      <c r="C116" s="208" t="s">
        <v>48</v>
      </c>
      <c r="D116" s="208"/>
      <c r="E116" s="208"/>
      <c r="F116" s="229" t="s">
        <v>994</v>
      </c>
      <c r="G116" s="208"/>
      <c r="H116" s="208" t="s">
        <v>1039</v>
      </c>
      <c r="I116" s="208" t="s">
        <v>1029</v>
      </c>
      <c r="J116" s="208"/>
      <c r="K116" s="220"/>
    </row>
    <row r="117" spans="2:11" customFormat="1" ht="15" customHeight="1">
      <c r="B117" s="231"/>
      <c r="C117" s="208" t="s">
        <v>57</v>
      </c>
      <c r="D117" s="208"/>
      <c r="E117" s="208"/>
      <c r="F117" s="229" t="s">
        <v>994</v>
      </c>
      <c r="G117" s="208"/>
      <c r="H117" s="208" t="s">
        <v>1040</v>
      </c>
      <c r="I117" s="208" t="s">
        <v>1041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5" t="s">
        <v>1042</v>
      </c>
      <c r="D122" s="325"/>
      <c r="E122" s="325"/>
      <c r="F122" s="325"/>
      <c r="G122" s="325"/>
      <c r="H122" s="325"/>
      <c r="I122" s="325"/>
      <c r="J122" s="325"/>
      <c r="K122" s="246"/>
    </row>
    <row r="123" spans="2:11" customFormat="1" ht="17.25" customHeight="1">
      <c r="B123" s="247"/>
      <c r="C123" s="221" t="s">
        <v>988</v>
      </c>
      <c r="D123" s="221"/>
      <c r="E123" s="221"/>
      <c r="F123" s="221" t="s">
        <v>989</v>
      </c>
      <c r="G123" s="222"/>
      <c r="H123" s="221" t="s">
        <v>54</v>
      </c>
      <c r="I123" s="221" t="s">
        <v>57</v>
      </c>
      <c r="J123" s="221" t="s">
        <v>990</v>
      </c>
      <c r="K123" s="248"/>
    </row>
    <row r="124" spans="2:11" customFormat="1" ht="17.25" customHeight="1">
      <c r="B124" s="247"/>
      <c r="C124" s="223" t="s">
        <v>991</v>
      </c>
      <c r="D124" s="223"/>
      <c r="E124" s="223"/>
      <c r="F124" s="224" t="s">
        <v>992</v>
      </c>
      <c r="G124" s="225"/>
      <c r="H124" s="223"/>
      <c r="I124" s="223"/>
      <c r="J124" s="223" t="s">
        <v>993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997</v>
      </c>
      <c r="D126" s="228"/>
      <c r="E126" s="228"/>
      <c r="F126" s="229" t="s">
        <v>994</v>
      </c>
      <c r="G126" s="208"/>
      <c r="H126" s="208" t="s">
        <v>1034</v>
      </c>
      <c r="I126" s="208" t="s">
        <v>996</v>
      </c>
      <c r="J126" s="208">
        <v>120</v>
      </c>
      <c r="K126" s="252"/>
    </row>
    <row r="127" spans="2:11" customFormat="1" ht="15" customHeight="1">
      <c r="B127" s="249"/>
      <c r="C127" s="208" t="s">
        <v>1043</v>
      </c>
      <c r="D127" s="208"/>
      <c r="E127" s="208"/>
      <c r="F127" s="229" t="s">
        <v>994</v>
      </c>
      <c r="G127" s="208"/>
      <c r="H127" s="208" t="s">
        <v>1044</v>
      </c>
      <c r="I127" s="208" t="s">
        <v>996</v>
      </c>
      <c r="J127" s="208" t="s">
        <v>1045</v>
      </c>
      <c r="K127" s="252"/>
    </row>
    <row r="128" spans="2:11" customFormat="1" ht="15" customHeight="1">
      <c r="B128" s="249"/>
      <c r="C128" s="208" t="s">
        <v>942</v>
      </c>
      <c r="D128" s="208"/>
      <c r="E128" s="208"/>
      <c r="F128" s="229" t="s">
        <v>994</v>
      </c>
      <c r="G128" s="208"/>
      <c r="H128" s="208" t="s">
        <v>1046</v>
      </c>
      <c r="I128" s="208" t="s">
        <v>996</v>
      </c>
      <c r="J128" s="208" t="s">
        <v>1045</v>
      </c>
      <c r="K128" s="252"/>
    </row>
    <row r="129" spans="2:11" customFormat="1" ht="15" customHeight="1">
      <c r="B129" s="249"/>
      <c r="C129" s="208" t="s">
        <v>1005</v>
      </c>
      <c r="D129" s="208"/>
      <c r="E129" s="208"/>
      <c r="F129" s="229" t="s">
        <v>1000</v>
      </c>
      <c r="G129" s="208"/>
      <c r="H129" s="208" t="s">
        <v>1006</v>
      </c>
      <c r="I129" s="208" t="s">
        <v>996</v>
      </c>
      <c r="J129" s="208">
        <v>15</v>
      </c>
      <c r="K129" s="252"/>
    </row>
    <row r="130" spans="2:11" customFormat="1" ht="15" customHeight="1">
      <c r="B130" s="249"/>
      <c r="C130" s="208" t="s">
        <v>1007</v>
      </c>
      <c r="D130" s="208"/>
      <c r="E130" s="208"/>
      <c r="F130" s="229" t="s">
        <v>1000</v>
      </c>
      <c r="G130" s="208"/>
      <c r="H130" s="208" t="s">
        <v>1008</v>
      </c>
      <c r="I130" s="208" t="s">
        <v>996</v>
      </c>
      <c r="J130" s="208">
        <v>15</v>
      </c>
      <c r="K130" s="252"/>
    </row>
    <row r="131" spans="2:11" customFormat="1" ht="15" customHeight="1">
      <c r="B131" s="249"/>
      <c r="C131" s="208" t="s">
        <v>1009</v>
      </c>
      <c r="D131" s="208"/>
      <c r="E131" s="208"/>
      <c r="F131" s="229" t="s">
        <v>1000</v>
      </c>
      <c r="G131" s="208"/>
      <c r="H131" s="208" t="s">
        <v>1010</v>
      </c>
      <c r="I131" s="208" t="s">
        <v>996</v>
      </c>
      <c r="J131" s="208">
        <v>20</v>
      </c>
      <c r="K131" s="252"/>
    </row>
    <row r="132" spans="2:11" customFormat="1" ht="15" customHeight="1">
      <c r="B132" s="249"/>
      <c r="C132" s="208" t="s">
        <v>1011</v>
      </c>
      <c r="D132" s="208"/>
      <c r="E132" s="208"/>
      <c r="F132" s="229" t="s">
        <v>1000</v>
      </c>
      <c r="G132" s="208"/>
      <c r="H132" s="208" t="s">
        <v>1012</v>
      </c>
      <c r="I132" s="208" t="s">
        <v>996</v>
      </c>
      <c r="J132" s="208">
        <v>20</v>
      </c>
      <c r="K132" s="252"/>
    </row>
    <row r="133" spans="2:11" customFormat="1" ht="15" customHeight="1">
      <c r="B133" s="249"/>
      <c r="C133" s="208" t="s">
        <v>999</v>
      </c>
      <c r="D133" s="208"/>
      <c r="E133" s="208"/>
      <c r="F133" s="229" t="s">
        <v>1000</v>
      </c>
      <c r="G133" s="208"/>
      <c r="H133" s="208" t="s">
        <v>1034</v>
      </c>
      <c r="I133" s="208" t="s">
        <v>996</v>
      </c>
      <c r="J133" s="208">
        <v>50</v>
      </c>
      <c r="K133" s="252"/>
    </row>
    <row r="134" spans="2:11" customFormat="1" ht="15" customHeight="1">
      <c r="B134" s="249"/>
      <c r="C134" s="208" t="s">
        <v>1013</v>
      </c>
      <c r="D134" s="208"/>
      <c r="E134" s="208"/>
      <c r="F134" s="229" t="s">
        <v>1000</v>
      </c>
      <c r="G134" s="208"/>
      <c r="H134" s="208" t="s">
        <v>1034</v>
      </c>
      <c r="I134" s="208" t="s">
        <v>996</v>
      </c>
      <c r="J134" s="208">
        <v>50</v>
      </c>
      <c r="K134" s="252"/>
    </row>
    <row r="135" spans="2:11" customFormat="1" ht="15" customHeight="1">
      <c r="B135" s="249"/>
      <c r="C135" s="208" t="s">
        <v>1019</v>
      </c>
      <c r="D135" s="208"/>
      <c r="E135" s="208"/>
      <c r="F135" s="229" t="s">
        <v>1000</v>
      </c>
      <c r="G135" s="208"/>
      <c r="H135" s="208" t="s">
        <v>1034</v>
      </c>
      <c r="I135" s="208" t="s">
        <v>996</v>
      </c>
      <c r="J135" s="208">
        <v>50</v>
      </c>
      <c r="K135" s="252"/>
    </row>
    <row r="136" spans="2:11" customFormat="1" ht="15" customHeight="1">
      <c r="B136" s="249"/>
      <c r="C136" s="208" t="s">
        <v>1021</v>
      </c>
      <c r="D136" s="208"/>
      <c r="E136" s="208"/>
      <c r="F136" s="229" t="s">
        <v>1000</v>
      </c>
      <c r="G136" s="208"/>
      <c r="H136" s="208" t="s">
        <v>1034</v>
      </c>
      <c r="I136" s="208" t="s">
        <v>996</v>
      </c>
      <c r="J136" s="208">
        <v>50</v>
      </c>
      <c r="K136" s="252"/>
    </row>
    <row r="137" spans="2:11" customFormat="1" ht="15" customHeight="1">
      <c r="B137" s="249"/>
      <c r="C137" s="208" t="s">
        <v>1022</v>
      </c>
      <c r="D137" s="208"/>
      <c r="E137" s="208"/>
      <c r="F137" s="229" t="s">
        <v>1000</v>
      </c>
      <c r="G137" s="208"/>
      <c r="H137" s="208" t="s">
        <v>1047</v>
      </c>
      <c r="I137" s="208" t="s">
        <v>996</v>
      </c>
      <c r="J137" s="208">
        <v>255</v>
      </c>
      <c r="K137" s="252"/>
    </row>
    <row r="138" spans="2:11" customFormat="1" ht="15" customHeight="1">
      <c r="B138" s="249"/>
      <c r="C138" s="208" t="s">
        <v>1024</v>
      </c>
      <c r="D138" s="208"/>
      <c r="E138" s="208"/>
      <c r="F138" s="229" t="s">
        <v>994</v>
      </c>
      <c r="G138" s="208"/>
      <c r="H138" s="208" t="s">
        <v>1048</v>
      </c>
      <c r="I138" s="208" t="s">
        <v>1026</v>
      </c>
      <c r="J138" s="208"/>
      <c r="K138" s="252"/>
    </row>
    <row r="139" spans="2:11" customFormat="1" ht="15" customHeight="1">
      <c r="B139" s="249"/>
      <c r="C139" s="208" t="s">
        <v>1027</v>
      </c>
      <c r="D139" s="208"/>
      <c r="E139" s="208"/>
      <c r="F139" s="229" t="s">
        <v>994</v>
      </c>
      <c r="G139" s="208"/>
      <c r="H139" s="208" t="s">
        <v>1049</v>
      </c>
      <c r="I139" s="208" t="s">
        <v>1029</v>
      </c>
      <c r="J139" s="208"/>
      <c r="K139" s="252"/>
    </row>
    <row r="140" spans="2:11" customFormat="1" ht="15" customHeight="1">
      <c r="B140" s="249"/>
      <c r="C140" s="208" t="s">
        <v>1030</v>
      </c>
      <c r="D140" s="208"/>
      <c r="E140" s="208"/>
      <c r="F140" s="229" t="s">
        <v>994</v>
      </c>
      <c r="G140" s="208"/>
      <c r="H140" s="208" t="s">
        <v>1030</v>
      </c>
      <c r="I140" s="208" t="s">
        <v>1029</v>
      </c>
      <c r="J140" s="208"/>
      <c r="K140" s="252"/>
    </row>
    <row r="141" spans="2:11" customFormat="1" ht="15" customHeight="1">
      <c r="B141" s="249"/>
      <c r="C141" s="208" t="s">
        <v>38</v>
      </c>
      <c r="D141" s="208"/>
      <c r="E141" s="208"/>
      <c r="F141" s="229" t="s">
        <v>994</v>
      </c>
      <c r="G141" s="208"/>
      <c r="H141" s="208" t="s">
        <v>1050</v>
      </c>
      <c r="I141" s="208" t="s">
        <v>1029</v>
      </c>
      <c r="J141" s="208"/>
      <c r="K141" s="252"/>
    </row>
    <row r="142" spans="2:11" customFormat="1" ht="15" customHeight="1">
      <c r="B142" s="249"/>
      <c r="C142" s="208" t="s">
        <v>1051</v>
      </c>
      <c r="D142" s="208"/>
      <c r="E142" s="208"/>
      <c r="F142" s="229" t="s">
        <v>994</v>
      </c>
      <c r="G142" s="208"/>
      <c r="H142" s="208" t="s">
        <v>1052</v>
      </c>
      <c r="I142" s="208" t="s">
        <v>1029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27" t="s">
        <v>1053</v>
      </c>
      <c r="D147" s="327"/>
      <c r="E147" s="327"/>
      <c r="F147" s="327"/>
      <c r="G147" s="327"/>
      <c r="H147" s="327"/>
      <c r="I147" s="327"/>
      <c r="J147" s="327"/>
      <c r="K147" s="220"/>
    </row>
    <row r="148" spans="2:11" customFormat="1" ht="17.25" customHeight="1">
      <c r="B148" s="219"/>
      <c r="C148" s="221" t="s">
        <v>988</v>
      </c>
      <c r="D148" s="221"/>
      <c r="E148" s="221"/>
      <c r="F148" s="221" t="s">
        <v>989</v>
      </c>
      <c r="G148" s="222"/>
      <c r="H148" s="221" t="s">
        <v>54</v>
      </c>
      <c r="I148" s="221" t="s">
        <v>57</v>
      </c>
      <c r="J148" s="221" t="s">
        <v>990</v>
      </c>
      <c r="K148" s="220"/>
    </row>
    <row r="149" spans="2:11" customFormat="1" ht="17.25" customHeight="1">
      <c r="B149" s="219"/>
      <c r="C149" s="223" t="s">
        <v>991</v>
      </c>
      <c r="D149" s="223"/>
      <c r="E149" s="223"/>
      <c r="F149" s="224" t="s">
        <v>992</v>
      </c>
      <c r="G149" s="225"/>
      <c r="H149" s="223"/>
      <c r="I149" s="223"/>
      <c r="J149" s="223" t="s">
        <v>993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997</v>
      </c>
      <c r="D151" s="208"/>
      <c r="E151" s="208"/>
      <c r="F151" s="257" t="s">
        <v>994</v>
      </c>
      <c r="G151" s="208"/>
      <c r="H151" s="256" t="s">
        <v>1034</v>
      </c>
      <c r="I151" s="256" t="s">
        <v>996</v>
      </c>
      <c r="J151" s="256">
        <v>120</v>
      </c>
      <c r="K151" s="252"/>
    </row>
    <row r="152" spans="2:11" customFormat="1" ht="15" customHeight="1">
      <c r="B152" s="231"/>
      <c r="C152" s="256" t="s">
        <v>1043</v>
      </c>
      <c r="D152" s="208"/>
      <c r="E152" s="208"/>
      <c r="F152" s="257" t="s">
        <v>994</v>
      </c>
      <c r="G152" s="208"/>
      <c r="H152" s="256" t="s">
        <v>1054</v>
      </c>
      <c r="I152" s="256" t="s">
        <v>996</v>
      </c>
      <c r="J152" s="256" t="s">
        <v>1045</v>
      </c>
      <c r="K152" s="252"/>
    </row>
    <row r="153" spans="2:11" customFormat="1" ht="15" customHeight="1">
      <c r="B153" s="231"/>
      <c r="C153" s="256" t="s">
        <v>942</v>
      </c>
      <c r="D153" s="208"/>
      <c r="E153" s="208"/>
      <c r="F153" s="257" t="s">
        <v>994</v>
      </c>
      <c r="G153" s="208"/>
      <c r="H153" s="256" t="s">
        <v>1055</v>
      </c>
      <c r="I153" s="256" t="s">
        <v>996</v>
      </c>
      <c r="J153" s="256" t="s">
        <v>1045</v>
      </c>
      <c r="K153" s="252"/>
    </row>
    <row r="154" spans="2:11" customFormat="1" ht="15" customHeight="1">
      <c r="B154" s="231"/>
      <c r="C154" s="256" t="s">
        <v>999</v>
      </c>
      <c r="D154" s="208"/>
      <c r="E154" s="208"/>
      <c r="F154" s="257" t="s">
        <v>1000</v>
      </c>
      <c r="G154" s="208"/>
      <c r="H154" s="256" t="s">
        <v>1034</v>
      </c>
      <c r="I154" s="256" t="s">
        <v>996</v>
      </c>
      <c r="J154" s="256">
        <v>50</v>
      </c>
      <c r="K154" s="252"/>
    </row>
    <row r="155" spans="2:11" customFormat="1" ht="15" customHeight="1">
      <c r="B155" s="231"/>
      <c r="C155" s="256" t="s">
        <v>1002</v>
      </c>
      <c r="D155" s="208"/>
      <c r="E155" s="208"/>
      <c r="F155" s="257" t="s">
        <v>994</v>
      </c>
      <c r="G155" s="208"/>
      <c r="H155" s="256" t="s">
        <v>1034</v>
      </c>
      <c r="I155" s="256" t="s">
        <v>1004</v>
      </c>
      <c r="J155" s="256"/>
      <c r="K155" s="252"/>
    </row>
    <row r="156" spans="2:11" customFormat="1" ht="15" customHeight="1">
      <c r="B156" s="231"/>
      <c r="C156" s="256" t="s">
        <v>1013</v>
      </c>
      <c r="D156" s="208"/>
      <c r="E156" s="208"/>
      <c r="F156" s="257" t="s">
        <v>1000</v>
      </c>
      <c r="G156" s="208"/>
      <c r="H156" s="256" t="s">
        <v>1034</v>
      </c>
      <c r="I156" s="256" t="s">
        <v>996</v>
      </c>
      <c r="J156" s="256">
        <v>50</v>
      </c>
      <c r="K156" s="252"/>
    </row>
    <row r="157" spans="2:11" customFormat="1" ht="15" customHeight="1">
      <c r="B157" s="231"/>
      <c r="C157" s="256" t="s">
        <v>1021</v>
      </c>
      <c r="D157" s="208"/>
      <c r="E157" s="208"/>
      <c r="F157" s="257" t="s">
        <v>1000</v>
      </c>
      <c r="G157" s="208"/>
      <c r="H157" s="256" t="s">
        <v>1034</v>
      </c>
      <c r="I157" s="256" t="s">
        <v>996</v>
      </c>
      <c r="J157" s="256">
        <v>50</v>
      </c>
      <c r="K157" s="252"/>
    </row>
    <row r="158" spans="2:11" customFormat="1" ht="15" customHeight="1">
      <c r="B158" s="231"/>
      <c r="C158" s="256" t="s">
        <v>1019</v>
      </c>
      <c r="D158" s="208"/>
      <c r="E158" s="208"/>
      <c r="F158" s="257" t="s">
        <v>1000</v>
      </c>
      <c r="G158" s="208"/>
      <c r="H158" s="256" t="s">
        <v>1034</v>
      </c>
      <c r="I158" s="256" t="s">
        <v>996</v>
      </c>
      <c r="J158" s="256">
        <v>50</v>
      </c>
      <c r="K158" s="252"/>
    </row>
    <row r="159" spans="2:11" customFormat="1" ht="15" customHeight="1">
      <c r="B159" s="231"/>
      <c r="C159" s="256" t="s">
        <v>98</v>
      </c>
      <c r="D159" s="208"/>
      <c r="E159" s="208"/>
      <c r="F159" s="257" t="s">
        <v>994</v>
      </c>
      <c r="G159" s="208"/>
      <c r="H159" s="256" t="s">
        <v>1056</v>
      </c>
      <c r="I159" s="256" t="s">
        <v>996</v>
      </c>
      <c r="J159" s="256" t="s">
        <v>1057</v>
      </c>
      <c r="K159" s="252"/>
    </row>
    <row r="160" spans="2:11" customFormat="1" ht="15" customHeight="1">
      <c r="B160" s="231"/>
      <c r="C160" s="256" t="s">
        <v>1058</v>
      </c>
      <c r="D160" s="208"/>
      <c r="E160" s="208"/>
      <c r="F160" s="257" t="s">
        <v>994</v>
      </c>
      <c r="G160" s="208"/>
      <c r="H160" s="256" t="s">
        <v>1059</v>
      </c>
      <c r="I160" s="256" t="s">
        <v>1029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5" t="s">
        <v>1060</v>
      </c>
      <c r="D165" s="325"/>
      <c r="E165" s="325"/>
      <c r="F165" s="325"/>
      <c r="G165" s="325"/>
      <c r="H165" s="325"/>
      <c r="I165" s="325"/>
      <c r="J165" s="325"/>
      <c r="K165" s="201"/>
    </row>
    <row r="166" spans="2:11" customFormat="1" ht="17.25" customHeight="1">
      <c r="B166" s="200"/>
      <c r="C166" s="221" t="s">
        <v>988</v>
      </c>
      <c r="D166" s="221"/>
      <c r="E166" s="221"/>
      <c r="F166" s="221" t="s">
        <v>989</v>
      </c>
      <c r="G166" s="261"/>
      <c r="H166" s="262" t="s">
        <v>54</v>
      </c>
      <c r="I166" s="262" t="s">
        <v>57</v>
      </c>
      <c r="J166" s="221" t="s">
        <v>990</v>
      </c>
      <c r="K166" s="201"/>
    </row>
    <row r="167" spans="2:11" customFormat="1" ht="17.25" customHeight="1">
      <c r="B167" s="202"/>
      <c r="C167" s="223" t="s">
        <v>991</v>
      </c>
      <c r="D167" s="223"/>
      <c r="E167" s="223"/>
      <c r="F167" s="224" t="s">
        <v>992</v>
      </c>
      <c r="G167" s="263"/>
      <c r="H167" s="264"/>
      <c r="I167" s="264"/>
      <c r="J167" s="223" t="s">
        <v>993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997</v>
      </c>
      <c r="D169" s="208"/>
      <c r="E169" s="208"/>
      <c r="F169" s="229" t="s">
        <v>994</v>
      </c>
      <c r="G169" s="208"/>
      <c r="H169" s="208" t="s">
        <v>1034</v>
      </c>
      <c r="I169" s="208" t="s">
        <v>996</v>
      </c>
      <c r="J169" s="208">
        <v>120</v>
      </c>
      <c r="K169" s="252"/>
    </row>
    <row r="170" spans="2:11" customFormat="1" ht="15" customHeight="1">
      <c r="B170" s="231"/>
      <c r="C170" s="208" t="s">
        <v>1043</v>
      </c>
      <c r="D170" s="208"/>
      <c r="E170" s="208"/>
      <c r="F170" s="229" t="s">
        <v>994</v>
      </c>
      <c r="G170" s="208"/>
      <c r="H170" s="208" t="s">
        <v>1044</v>
      </c>
      <c r="I170" s="208" t="s">
        <v>996</v>
      </c>
      <c r="J170" s="208" t="s">
        <v>1045</v>
      </c>
      <c r="K170" s="252"/>
    </row>
    <row r="171" spans="2:11" customFormat="1" ht="15" customHeight="1">
      <c r="B171" s="231"/>
      <c r="C171" s="208" t="s">
        <v>942</v>
      </c>
      <c r="D171" s="208"/>
      <c r="E171" s="208"/>
      <c r="F171" s="229" t="s">
        <v>994</v>
      </c>
      <c r="G171" s="208"/>
      <c r="H171" s="208" t="s">
        <v>1061</v>
      </c>
      <c r="I171" s="208" t="s">
        <v>996</v>
      </c>
      <c r="J171" s="208" t="s">
        <v>1045</v>
      </c>
      <c r="K171" s="252"/>
    </row>
    <row r="172" spans="2:11" customFormat="1" ht="15" customHeight="1">
      <c r="B172" s="231"/>
      <c r="C172" s="208" t="s">
        <v>999</v>
      </c>
      <c r="D172" s="208"/>
      <c r="E172" s="208"/>
      <c r="F172" s="229" t="s">
        <v>1000</v>
      </c>
      <c r="G172" s="208"/>
      <c r="H172" s="208" t="s">
        <v>1061</v>
      </c>
      <c r="I172" s="208" t="s">
        <v>996</v>
      </c>
      <c r="J172" s="208">
        <v>50</v>
      </c>
      <c r="K172" s="252"/>
    </row>
    <row r="173" spans="2:11" customFormat="1" ht="15" customHeight="1">
      <c r="B173" s="231"/>
      <c r="C173" s="208" t="s">
        <v>1002</v>
      </c>
      <c r="D173" s="208"/>
      <c r="E173" s="208"/>
      <c r="F173" s="229" t="s">
        <v>994</v>
      </c>
      <c r="G173" s="208"/>
      <c r="H173" s="208" t="s">
        <v>1061</v>
      </c>
      <c r="I173" s="208" t="s">
        <v>1004</v>
      </c>
      <c r="J173" s="208"/>
      <c r="K173" s="252"/>
    </row>
    <row r="174" spans="2:11" customFormat="1" ht="15" customHeight="1">
      <c r="B174" s="231"/>
      <c r="C174" s="208" t="s">
        <v>1013</v>
      </c>
      <c r="D174" s="208"/>
      <c r="E174" s="208"/>
      <c r="F174" s="229" t="s">
        <v>1000</v>
      </c>
      <c r="G174" s="208"/>
      <c r="H174" s="208" t="s">
        <v>1061</v>
      </c>
      <c r="I174" s="208" t="s">
        <v>996</v>
      </c>
      <c r="J174" s="208">
        <v>50</v>
      </c>
      <c r="K174" s="252"/>
    </row>
    <row r="175" spans="2:11" customFormat="1" ht="15" customHeight="1">
      <c r="B175" s="231"/>
      <c r="C175" s="208" t="s">
        <v>1021</v>
      </c>
      <c r="D175" s="208"/>
      <c r="E175" s="208"/>
      <c r="F175" s="229" t="s">
        <v>1000</v>
      </c>
      <c r="G175" s="208"/>
      <c r="H175" s="208" t="s">
        <v>1061</v>
      </c>
      <c r="I175" s="208" t="s">
        <v>996</v>
      </c>
      <c r="J175" s="208">
        <v>50</v>
      </c>
      <c r="K175" s="252"/>
    </row>
    <row r="176" spans="2:11" customFormat="1" ht="15" customHeight="1">
      <c r="B176" s="231"/>
      <c r="C176" s="208" t="s">
        <v>1019</v>
      </c>
      <c r="D176" s="208"/>
      <c r="E176" s="208"/>
      <c r="F176" s="229" t="s">
        <v>1000</v>
      </c>
      <c r="G176" s="208"/>
      <c r="H176" s="208" t="s">
        <v>1061</v>
      </c>
      <c r="I176" s="208" t="s">
        <v>996</v>
      </c>
      <c r="J176" s="208">
        <v>50</v>
      </c>
      <c r="K176" s="252"/>
    </row>
    <row r="177" spans="2:11" customFormat="1" ht="15" customHeight="1">
      <c r="B177" s="231"/>
      <c r="C177" s="208" t="s">
        <v>117</v>
      </c>
      <c r="D177" s="208"/>
      <c r="E177" s="208"/>
      <c r="F177" s="229" t="s">
        <v>994</v>
      </c>
      <c r="G177" s="208"/>
      <c r="H177" s="208" t="s">
        <v>1062</v>
      </c>
      <c r="I177" s="208" t="s">
        <v>1063</v>
      </c>
      <c r="J177" s="208"/>
      <c r="K177" s="252"/>
    </row>
    <row r="178" spans="2:11" customFormat="1" ht="15" customHeight="1">
      <c r="B178" s="231"/>
      <c r="C178" s="208" t="s">
        <v>57</v>
      </c>
      <c r="D178" s="208"/>
      <c r="E178" s="208"/>
      <c r="F178" s="229" t="s">
        <v>994</v>
      </c>
      <c r="G178" s="208"/>
      <c r="H178" s="208" t="s">
        <v>1064</v>
      </c>
      <c r="I178" s="208" t="s">
        <v>1065</v>
      </c>
      <c r="J178" s="208">
        <v>1</v>
      </c>
      <c r="K178" s="252"/>
    </row>
    <row r="179" spans="2:11" customFormat="1" ht="15" customHeight="1">
      <c r="B179" s="231"/>
      <c r="C179" s="208" t="s">
        <v>53</v>
      </c>
      <c r="D179" s="208"/>
      <c r="E179" s="208"/>
      <c r="F179" s="229" t="s">
        <v>994</v>
      </c>
      <c r="G179" s="208"/>
      <c r="H179" s="208" t="s">
        <v>1066</v>
      </c>
      <c r="I179" s="208" t="s">
        <v>996</v>
      </c>
      <c r="J179" s="208">
        <v>20</v>
      </c>
      <c r="K179" s="252"/>
    </row>
    <row r="180" spans="2:11" customFormat="1" ht="15" customHeight="1">
      <c r="B180" s="231"/>
      <c r="C180" s="208" t="s">
        <v>54</v>
      </c>
      <c r="D180" s="208"/>
      <c r="E180" s="208"/>
      <c r="F180" s="229" t="s">
        <v>994</v>
      </c>
      <c r="G180" s="208"/>
      <c r="H180" s="208" t="s">
        <v>1067</v>
      </c>
      <c r="I180" s="208" t="s">
        <v>996</v>
      </c>
      <c r="J180" s="208">
        <v>255</v>
      </c>
      <c r="K180" s="252"/>
    </row>
    <row r="181" spans="2:11" customFormat="1" ht="15" customHeight="1">
      <c r="B181" s="231"/>
      <c r="C181" s="208" t="s">
        <v>118</v>
      </c>
      <c r="D181" s="208"/>
      <c r="E181" s="208"/>
      <c r="F181" s="229" t="s">
        <v>994</v>
      </c>
      <c r="G181" s="208"/>
      <c r="H181" s="208" t="s">
        <v>958</v>
      </c>
      <c r="I181" s="208" t="s">
        <v>996</v>
      </c>
      <c r="J181" s="208">
        <v>10</v>
      </c>
      <c r="K181" s="252"/>
    </row>
    <row r="182" spans="2:11" customFormat="1" ht="15" customHeight="1">
      <c r="B182" s="231"/>
      <c r="C182" s="208" t="s">
        <v>119</v>
      </c>
      <c r="D182" s="208"/>
      <c r="E182" s="208"/>
      <c r="F182" s="229" t="s">
        <v>994</v>
      </c>
      <c r="G182" s="208"/>
      <c r="H182" s="208" t="s">
        <v>1068</v>
      </c>
      <c r="I182" s="208" t="s">
        <v>1029</v>
      </c>
      <c r="J182" s="208"/>
      <c r="K182" s="252"/>
    </row>
    <row r="183" spans="2:11" customFormat="1" ht="15" customHeight="1">
      <c r="B183" s="231"/>
      <c r="C183" s="208" t="s">
        <v>1069</v>
      </c>
      <c r="D183" s="208"/>
      <c r="E183" s="208"/>
      <c r="F183" s="229" t="s">
        <v>994</v>
      </c>
      <c r="G183" s="208"/>
      <c r="H183" s="208" t="s">
        <v>1070</v>
      </c>
      <c r="I183" s="208" t="s">
        <v>1029</v>
      </c>
      <c r="J183" s="208"/>
      <c r="K183" s="252"/>
    </row>
    <row r="184" spans="2:11" customFormat="1" ht="15" customHeight="1">
      <c r="B184" s="231"/>
      <c r="C184" s="208" t="s">
        <v>1058</v>
      </c>
      <c r="D184" s="208"/>
      <c r="E184" s="208"/>
      <c r="F184" s="229" t="s">
        <v>994</v>
      </c>
      <c r="G184" s="208"/>
      <c r="H184" s="208" t="s">
        <v>1071</v>
      </c>
      <c r="I184" s="208" t="s">
        <v>1029</v>
      </c>
      <c r="J184" s="208"/>
      <c r="K184" s="252"/>
    </row>
    <row r="185" spans="2:11" customFormat="1" ht="15" customHeight="1">
      <c r="B185" s="231"/>
      <c r="C185" s="208" t="s">
        <v>121</v>
      </c>
      <c r="D185" s="208"/>
      <c r="E185" s="208"/>
      <c r="F185" s="229" t="s">
        <v>1000</v>
      </c>
      <c r="G185" s="208"/>
      <c r="H185" s="208" t="s">
        <v>1072</v>
      </c>
      <c r="I185" s="208" t="s">
        <v>996</v>
      </c>
      <c r="J185" s="208">
        <v>50</v>
      </c>
      <c r="K185" s="252"/>
    </row>
    <row r="186" spans="2:11" customFormat="1" ht="15" customHeight="1">
      <c r="B186" s="231"/>
      <c r="C186" s="208" t="s">
        <v>1073</v>
      </c>
      <c r="D186" s="208"/>
      <c r="E186" s="208"/>
      <c r="F186" s="229" t="s">
        <v>1000</v>
      </c>
      <c r="G186" s="208"/>
      <c r="H186" s="208" t="s">
        <v>1074</v>
      </c>
      <c r="I186" s="208" t="s">
        <v>1075</v>
      </c>
      <c r="J186" s="208"/>
      <c r="K186" s="252"/>
    </row>
    <row r="187" spans="2:11" customFormat="1" ht="15" customHeight="1">
      <c r="B187" s="231"/>
      <c r="C187" s="208" t="s">
        <v>1076</v>
      </c>
      <c r="D187" s="208"/>
      <c r="E187" s="208"/>
      <c r="F187" s="229" t="s">
        <v>1000</v>
      </c>
      <c r="G187" s="208"/>
      <c r="H187" s="208" t="s">
        <v>1077</v>
      </c>
      <c r="I187" s="208" t="s">
        <v>1075</v>
      </c>
      <c r="J187" s="208"/>
      <c r="K187" s="252"/>
    </row>
    <row r="188" spans="2:11" customFormat="1" ht="15" customHeight="1">
      <c r="B188" s="231"/>
      <c r="C188" s="208" t="s">
        <v>1078</v>
      </c>
      <c r="D188" s="208"/>
      <c r="E188" s="208"/>
      <c r="F188" s="229" t="s">
        <v>1000</v>
      </c>
      <c r="G188" s="208"/>
      <c r="H188" s="208" t="s">
        <v>1079</v>
      </c>
      <c r="I188" s="208" t="s">
        <v>1075</v>
      </c>
      <c r="J188" s="208"/>
      <c r="K188" s="252"/>
    </row>
    <row r="189" spans="2:11" customFormat="1" ht="15" customHeight="1">
      <c r="B189" s="231"/>
      <c r="C189" s="265" t="s">
        <v>1080</v>
      </c>
      <c r="D189" s="208"/>
      <c r="E189" s="208"/>
      <c r="F189" s="229" t="s">
        <v>1000</v>
      </c>
      <c r="G189" s="208"/>
      <c r="H189" s="208" t="s">
        <v>1081</v>
      </c>
      <c r="I189" s="208" t="s">
        <v>1082</v>
      </c>
      <c r="J189" s="266" t="s">
        <v>1083</v>
      </c>
      <c r="K189" s="252"/>
    </row>
    <row r="190" spans="2:11" customFormat="1" ht="15" customHeight="1">
      <c r="B190" s="267"/>
      <c r="C190" s="268" t="s">
        <v>1084</v>
      </c>
      <c r="D190" s="269"/>
      <c r="E190" s="269"/>
      <c r="F190" s="270" t="s">
        <v>1000</v>
      </c>
      <c r="G190" s="269"/>
      <c r="H190" s="269" t="s">
        <v>1085</v>
      </c>
      <c r="I190" s="269" t="s">
        <v>1082</v>
      </c>
      <c r="J190" s="271" t="s">
        <v>1083</v>
      </c>
      <c r="K190" s="272"/>
    </row>
    <row r="191" spans="2:11" customFormat="1" ht="15" customHeight="1">
      <c r="B191" s="231"/>
      <c r="C191" s="265" t="s">
        <v>42</v>
      </c>
      <c r="D191" s="208"/>
      <c r="E191" s="208"/>
      <c r="F191" s="229" t="s">
        <v>994</v>
      </c>
      <c r="G191" s="208"/>
      <c r="H191" s="205" t="s">
        <v>1086</v>
      </c>
      <c r="I191" s="208" t="s">
        <v>1087</v>
      </c>
      <c r="J191" s="208"/>
      <c r="K191" s="252"/>
    </row>
    <row r="192" spans="2:11" customFormat="1" ht="15" customHeight="1">
      <c r="B192" s="231"/>
      <c r="C192" s="265" t="s">
        <v>1088</v>
      </c>
      <c r="D192" s="208"/>
      <c r="E192" s="208"/>
      <c r="F192" s="229" t="s">
        <v>994</v>
      </c>
      <c r="G192" s="208"/>
      <c r="H192" s="208" t="s">
        <v>1089</v>
      </c>
      <c r="I192" s="208" t="s">
        <v>1029</v>
      </c>
      <c r="J192" s="208"/>
      <c r="K192" s="252"/>
    </row>
    <row r="193" spans="2:11" customFormat="1" ht="15" customHeight="1">
      <c r="B193" s="231"/>
      <c r="C193" s="265" t="s">
        <v>1090</v>
      </c>
      <c r="D193" s="208"/>
      <c r="E193" s="208"/>
      <c r="F193" s="229" t="s">
        <v>994</v>
      </c>
      <c r="G193" s="208"/>
      <c r="H193" s="208" t="s">
        <v>1091</v>
      </c>
      <c r="I193" s="208" t="s">
        <v>1029</v>
      </c>
      <c r="J193" s="208"/>
      <c r="K193" s="252"/>
    </row>
    <row r="194" spans="2:11" customFormat="1" ht="15" customHeight="1">
      <c r="B194" s="231"/>
      <c r="C194" s="265" t="s">
        <v>1092</v>
      </c>
      <c r="D194" s="208"/>
      <c r="E194" s="208"/>
      <c r="F194" s="229" t="s">
        <v>1000</v>
      </c>
      <c r="G194" s="208"/>
      <c r="H194" s="208" t="s">
        <v>1093</v>
      </c>
      <c r="I194" s="208" t="s">
        <v>1029</v>
      </c>
      <c r="J194" s="208"/>
      <c r="K194" s="252"/>
    </row>
    <row r="195" spans="2:1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pans="2:11" customFormat="1" ht="13.5">
      <c r="B199" s="197"/>
      <c r="C199" s="198"/>
      <c r="D199" s="198"/>
      <c r="E199" s="198"/>
      <c r="F199" s="198"/>
      <c r="G199" s="198"/>
      <c r="H199" s="198"/>
      <c r="I199" s="198"/>
      <c r="J199" s="198"/>
      <c r="K199" s="199"/>
    </row>
    <row r="200" spans="2:11" customFormat="1" ht="21">
      <c r="B200" s="200"/>
      <c r="C200" s="325" t="s">
        <v>1094</v>
      </c>
      <c r="D200" s="325"/>
      <c r="E200" s="325"/>
      <c r="F200" s="325"/>
      <c r="G200" s="325"/>
      <c r="H200" s="325"/>
      <c r="I200" s="325"/>
      <c r="J200" s="325"/>
      <c r="K200" s="201"/>
    </row>
    <row r="201" spans="2:11" customFormat="1" ht="25.5" customHeight="1">
      <c r="B201" s="200"/>
      <c r="C201" s="274" t="s">
        <v>1095</v>
      </c>
      <c r="D201" s="274"/>
      <c r="E201" s="274"/>
      <c r="F201" s="274" t="s">
        <v>1096</v>
      </c>
      <c r="G201" s="275"/>
      <c r="H201" s="328" t="s">
        <v>1097</v>
      </c>
      <c r="I201" s="328"/>
      <c r="J201" s="328"/>
      <c r="K201" s="201"/>
    </row>
    <row r="202" spans="2:11" customFormat="1" ht="5.25" customHeight="1">
      <c r="B202" s="231"/>
      <c r="C202" s="226"/>
      <c r="D202" s="226"/>
      <c r="E202" s="226"/>
      <c r="F202" s="226"/>
      <c r="G202" s="250"/>
      <c r="H202" s="226"/>
      <c r="I202" s="226"/>
      <c r="J202" s="226"/>
      <c r="K202" s="252"/>
    </row>
    <row r="203" spans="2:11" customFormat="1" ht="15" customHeight="1">
      <c r="B203" s="231"/>
      <c r="C203" s="208" t="s">
        <v>1087</v>
      </c>
      <c r="D203" s="208"/>
      <c r="E203" s="208"/>
      <c r="F203" s="229" t="s">
        <v>43</v>
      </c>
      <c r="G203" s="208"/>
      <c r="H203" s="329" t="s">
        <v>1098</v>
      </c>
      <c r="I203" s="329"/>
      <c r="J203" s="329"/>
      <c r="K203" s="252"/>
    </row>
    <row r="204" spans="2:11" customFormat="1" ht="15" customHeight="1">
      <c r="B204" s="231"/>
      <c r="C204" s="208"/>
      <c r="D204" s="208"/>
      <c r="E204" s="208"/>
      <c r="F204" s="229" t="s">
        <v>44</v>
      </c>
      <c r="G204" s="208"/>
      <c r="H204" s="329" t="s">
        <v>1099</v>
      </c>
      <c r="I204" s="329"/>
      <c r="J204" s="329"/>
      <c r="K204" s="252"/>
    </row>
    <row r="205" spans="2:11" customFormat="1" ht="15" customHeight="1">
      <c r="B205" s="231"/>
      <c r="C205" s="208"/>
      <c r="D205" s="208"/>
      <c r="E205" s="208"/>
      <c r="F205" s="229" t="s">
        <v>47</v>
      </c>
      <c r="G205" s="208"/>
      <c r="H205" s="329" t="s">
        <v>1100</v>
      </c>
      <c r="I205" s="329"/>
      <c r="J205" s="329"/>
      <c r="K205" s="252"/>
    </row>
    <row r="206" spans="2:11" customFormat="1" ht="15" customHeight="1">
      <c r="B206" s="231"/>
      <c r="C206" s="208"/>
      <c r="D206" s="208"/>
      <c r="E206" s="208"/>
      <c r="F206" s="229" t="s">
        <v>45</v>
      </c>
      <c r="G206" s="208"/>
      <c r="H206" s="329" t="s">
        <v>1101</v>
      </c>
      <c r="I206" s="329"/>
      <c r="J206" s="329"/>
      <c r="K206" s="252"/>
    </row>
    <row r="207" spans="2:11" customFormat="1" ht="15" customHeight="1">
      <c r="B207" s="231"/>
      <c r="C207" s="208"/>
      <c r="D207" s="208"/>
      <c r="E207" s="208"/>
      <c r="F207" s="229" t="s">
        <v>46</v>
      </c>
      <c r="G207" s="208"/>
      <c r="H207" s="329" t="s">
        <v>1102</v>
      </c>
      <c r="I207" s="329"/>
      <c r="J207" s="329"/>
      <c r="K207" s="252"/>
    </row>
    <row r="208" spans="2:11" customFormat="1" ht="15" customHeight="1">
      <c r="B208" s="231"/>
      <c r="C208" s="208"/>
      <c r="D208" s="208"/>
      <c r="E208" s="208"/>
      <c r="F208" s="229"/>
      <c r="G208" s="208"/>
      <c r="H208" s="208"/>
      <c r="I208" s="208"/>
      <c r="J208" s="208"/>
      <c r="K208" s="252"/>
    </row>
    <row r="209" spans="2:11" customFormat="1" ht="15" customHeight="1">
      <c r="B209" s="231"/>
      <c r="C209" s="208" t="s">
        <v>1041</v>
      </c>
      <c r="D209" s="208"/>
      <c r="E209" s="208"/>
      <c r="F209" s="229" t="s">
        <v>79</v>
      </c>
      <c r="G209" s="208"/>
      <c r="H209" s="329" t="s">
        <v>1103</v>
      </c>
      <c r="I209" s="329"/>
      <c r="J209" s="329"/>
      <c r="K209" s="252"/>
    </row>
    <row r="210" spans="2:11" customFormat="1" ht="15" customHeight="1">
      <c r="B210" s="231"/>
      <c r="C210" s="208"/>
      <c r="D210" s="208"/>
      <c r="E210" s="208"/>
      <c r="F210" s="229" t="s">
        <v>936</v>
      </c>
      <c r="G210" s="208"/>
      <c r="H210" s="329" t="s">
        <v>937</v>
      </c>
      <c r="I210" s="329"/>
      <c r="J210" s="329"/>
      <c r="K210" s="252"/>
    </row>
    <row r="211" spans="2:11" customFormat="1" ht="15" customHeight="1">
      <c r="B211" s="231"/>
      <c r="C211" s="208"/>
      <c r="D211" s="208"/>
      <c r="E211" s="208"/>
      <c r="F211" s="229" t="s">
        <v>934</v>
      </c>
      <c r="G211" s="208"/>
      <c r="H211" s="329" t="s">
        <v>1104</v>
      </c>
      <c r="I211" s="329"/>
      <c r="J211" s="329"/>
      <c r="K211" s="252"/>
    </row>
    <row r="212" spans="2:11" customFormat="1" ht="15" customHeight="1">
      <c r="B212" s="276"/>
      <c r="C212" s="208"/>
      <c r="D212" s="208"/>
      <c r="E212" s="208"/>
      <c r="F212" s="229" t="s">
        <v>938</v>
      </c>
      <c r="G212" s="265"/>
      <c r="H212" s="330" t="s">
        <v>939</v>
      </c>
      <c r="I212" s="330"/>
      <c r="J212" s="330"/>
      <c r="K212" s="277"/>
    </row>
    <row r="213" spans="2:11" customFormat="1" ht="15" customHeight="1">
      <c r="B213" s="276"/>
      <c r="C213" s="208"/>
      <c r="D213" s="208"/>
      <c r="E213" s="208"/>
      <c r="F213" s="229" t="s">
        <v>940</v>
      </c>
      <c r="G213" s="265"/>
      <c r="H213" s="330" t="s">
        <v>1105</v>
      </c>
      <c r="I213" s="330"/>
      <c r="J213" s="330"/>
      <c r="K213" s="277"/>
    </row>
    <row r="214" spans="2:11" customFormat="1" ht="15" customHeight="1">
      <c r="B214" s="276"/>
      <c r="C214" s="208"/>
      <c r="D214" s="208"/>
      <c r="E214" s="208"/>
      <c r="F214" s="229"/>
      <c r="G214" s="265"/>
      <c r="H214" s="256"/>
      <c r="I214" s="256"/>
      <c r="J214" s="256"/>
      <c r="K214" s="277"/>
    </row>
    <row r="215" spans="2:11" customFormat="1" ht="15" customHeight="1">
      <c r="B215" s="276"/>
      <c r="C215" s="208" t="s">
        <v>1065</v>
      </c>
      <c r="D215" s="208"/>
      <c r="E215" s="208"/>
      <c r="F215" s="229">
        <v>1</v>
      </c>
      <c r="G215" s="265"/>
      <c r="H215" s="330" t="s">
        <v>1106</v>
      </c>
      <c r="I215" s="330"/>
      <c r="J215" s="330"/>
      <c r="K215" s="277"/>
    </row>
    <row r="216" spans="2:11" customFormat="1" ht="15" customHeight="1">
      <c r="B216" s="276"/>
      <c r="C216" s="208"/>
      <c r="D216" s="208"/>
      <c r="E216" s="208"/>
      <c r="F216" s="229">
        <v>2</v>
      </c>
      <c r="G216" s="265"/>
      <c r="H216" s="330" t="s">
        <v>1107</v>
      </c>
      <c r="I216" s="330"/>
      <c r="J216" s="330"/>
      <c r="K216" s="277"/>
    </row>
    <row r="217" spans="2:11" customFormat="1" ht="15" customHeight="1">
      <c r="B217" s="276"/>
      <c r="C217" s="208"/>
      <c r="D217" s="208"/>
      <c r="E217" s="208"/>
      <c r="F217" s="229">
        <v>3</v>
      </c>
      <c r="G217" s="265"/>
      <c r="H217" s="330" t="s">
        <v>1108</v>
      </c>
      <c r="I217" s="330"/>
      <c r="J217" s="330"/>
      <c r="K217" s="277"/>
    </row>
    <row r="218" spans="2:11" customFormat="1" ht="15" customHeight="1">
      <c r="B218" s="276"/>
      <c r="C218" s="208"/>
      <c r="D218" s="208"/>
      <c r="E218" s="208"/>
      <c r="F218" s="229">
        <v>4</v>
      </c>
      <c r="G218" s="265"/>
      <c r="H218" s="330" t="s">
        <v>1109</v>
      </c>
      <c r="I218" s="330"/>
      <c r="J218" s="330"/>
      <c r="K218" s="277"/>
    </row>
    <row r="219" spans="2:1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ROU2821 - Domov pro senio...</vt:lpstr>
      <vt:lpstr>ROU2822 - Zdravotechnika</vt:lpstr>
      <vt:lpstr>ROU2823 - Vzduchotechnika</vt:lpstr>
      <vt:lpstr>ROU2824 - Hromosvod</vt:lpstr>
      <vt:lpstr>ROU2825 - VRN</vt:lpstr>
      <vt:lpstr>Pokyny pro vyplnění</vt:lpstr>
      <vt:lpstr>'Rekapitulace stavby'!Názvy_tisku</vt:lpstr>
      <vt:lpstr>'ROU2821 - Domov pro senio...'!Názvy_tisku</vt:lpstr>
      <vt:lpstr>'ROU2822 - Zdravotechnika'!Názvy_tisku</vt:lpstr>
      <vt:lpstr>'ROU2823 - Vzduchotechnika'!Názvy_tisku</vt:lpstr>
      <vt:lpstr>'ROU2824 - Hromosvod'!Názvy_tisku</vt:lpstr>
      <vt:lpstr>'ROU2825 - VRN'!Názvy_tisku</vt:lpstr>
      <vt:lpstr>'Pokyny pro vyplnění'!Oblast_tisku</vt:lpstr>
      <vt:lpstr>'Rekapitulace stavby'!Oblast_tisku</vt:lpstr>
      <vt:lpstr>'ROU2821 - Domov pro senio...'!Oblast_tisku</vt:lpstr>
      <vt:lpstr>'ROU2822 - Zdravotechnika'!Oblast_tisku</vt:lpstr>
      <vt:lpstr>'ROU2823 - Vzduchotechnika'!Oblast_tisku</vt:lpstr>
      <vt:lpstr>'ROU2824 - Hromosvod'!Oblast_tisku</vt:lpstr>
      <vt:lpstr>'ROU2825 -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Puhačová</dc:creator>
  <cp:lastModifiedBy>Vrbka Boris</cp:lastModifiedBy>
  <dcterms:created xsi:type="dcterms:W3CDTF">2025-02-25T13:42:28Z</dcterms:created>
  <dcterms:modified xsi:type="dcterms:W3CDTF">2025-04-14T12:55:49Z</dcterms:modified>
</cp:coreProperties>
</file>